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filterPrivacy="1" defaultThemeVersion="124226"/>
  <xr:revisionPtr revIDLastSave="0" documentId="13_ncr:1_{07C7E8D3-16BD-42F7-AFE7-D5503611D58F}" xr6:coauthVersionLast="36" xr6:coauthVersionMax="36" xr10:uidLastSave="{00000000-0000-0000-0000-000000000000}"/>
  <bookViews>
    <workbookView xWindow="0" yWindow="0" windowWidth="8790" windowHeight="2295" firstSheet="1" activeTab="1" xr2:uid="{00000000-000D-0000-FFFF-FFFF00000000}"/>
  </bookViews>
  <sheets>
    <sheet name="fgc- nodo inv.- marzo" sheetId="16" state="hidden" r:id="rId1"/>
    <sheet name="INVERSIÓN - C" sheetId="19" r:id="rId2"/>
  </sheets>
  <definedNames>
    <definedName name="_xlnm.Print_Area" localSheetId="0">'fgc- nodo inv.- marzo'!$A$1:$H$16</definedName>
    <definedName name="_xlnm.Print_Area" localSheetId="1">'INVERSIÓN - C'!$B$1:$J$16</definedName>
  </definedNames>
  <calcPr calcId="191029"/>
</workbook>
</file>

<file path=xl/calcChain.xml><?xml version="1.0" encoding="utf-8"?>
<calcChain xmlns="http://schemas.openxmlformats.org/spreadsheetml/2006/main">
  <c r="D6" i="19" l="1"/>
  <c r="E6" i="19"/>
  <c r="F6" i="19"/>
  <c r="G6" i="19"/>
  <c r="H6" i="19"/>
  <c r="C6" i="19"/>
  <c r="J8" i="19"/>
  <c r="J9" i="19"/>
  <c r="J10" i="19"/>
  <c r="J11" i="19"/>
  <c r="J12" i="19"/>
  <c r="J13" i="19"/>
  <c r="J14" i="19"/>
  <c r="J7" i="19"/>
  <c r="I8" i="19"/>
  <c r="I9" i="19"/>
  <c r="I10" i="19"/>
  <c r="I11" i="19"/>
  <c r="I12" i="19"/>
  <c r="I13" i="19"/>
  <c r="I14" i="19"/>
  <c r="I7" i="19"/>
  <c r="F8" i="19"/>
  <c r="F9" i="19"/>
  <c r="F10" i="19"/>
  <c r="F11" i="19"/>
  <c r="F12" i="19"/>
  <c r="F13" i="19"/>
  <c r="F14" i="19"/>
  <c r="F7" i="19"/>
  <c r="J6" i="19" l="1"/>
  <c r="I6" i="19"/>
  <c r="E13" i="16"/>
  <c r="G13" i="16" s="1"/>
  <c r="E11" i="16"/>
  <c r="G11" i="16" s="1"/>
  <c r="E10" i="16"/>
  <c r="G10" i="16" s="1"/>
  <c r="E9" i="16"/>
  <c r="G9" i="16" s="1"/>
  <c r="E8" i="16"/>
  <c r="G8" i="16" s="1"/>
  <c r="E7" i="16"/>
  <c r="H12" i="16"/>
  <c r="G12" i="16"/>
  <c r="D8" i="16"/>
  <c r="D10" i="16"/>
  <c r="E14" i="16"/>
  <c r="H14" i="16" s="1"/>
  <c r="D14" i="16"/>
  <c r="D13" i="16"/>
  <c r="C6" i="16"/>
  <c r="J7" i="16" s="1"/>
  <c r="N6" i="16"/>
  <c r="D9" i="16"/>
  <c r="D11" i="16"/>
  <c r="D7" i="16"/>
  <c r="B6" i="16"/>
  <c r="F6" i="16"/>
  <c r="E6" i="16" l="1"/>
  <c r="H6" i="16" s="1"/>
  <c r="D6" i="16"/>
  <c r="G14" i="16"/>
  <c r="G7" i="16"/>
  <c r="G6" i="16" s="1"/>
  <c r="L6" i="16" s="1"/>
  <c r="J6" i="16"/>
</calcChain>
</file>

<file path=xl/sharedStrings.xml><?xml version="1.0" encoding="utf-8"?>
<sst xmlns="http://schemas.openxmlformats.org/spreadsheetml/2006/main" count="44" uniqueCount="39">
  <si>
    <t>Fuente: Departamento de Presupuesto.</t>
  </si>
  <si>
    <t>Proyectos / Actividad</t>
  </si>
  <si>
    <t xml:space="preserve"> TOTAL DE INVERSIÓN</t>
  </si>
  <si>
    <t>Inversiones para el Fortalecimiento Institucional (en Balboas)</t>
  </si>
  <si>
    <t>Presupuesto</t>
  </si>
  <si>
    <t>104710107 - Diplomado  Rendición de Cuentas</t>
  </si>
  <si>
    <t>104720105 - Habilitación, adecuación y equipamiento de áreas operativas y administrativas de la FGC.</t>
  </si>
  <si>
    <t>104710106 - Mejoramiento de la  Infraetstructura Teconológica de la FGC.</t>
  </si>
  <si>
    <t>104720104 - Equipamiento  de  estacionamientos  mecánicos para la FGC.</t>
  </si>
  <si>
    <t>104710214 - Fortalecimiento Integral de la Investigación Patrimonial  de la FGC.</t>
  </si>
  <si>
    <t>104710401 -  Implantación certificación ISO 9001:2015.</t>
  </si>
  <si>
    <t>104720101 - Equipamiento.</t>
  </si>
  <si>
    <t>Ley   
(1)</t>
  </si>
  <si>
    <t>Contención 
(2)</t>
  </si>
  <si>
    <t>Modificado 
(3=1-2)</t>
  </si>
  <si>
    <t>Asignado
(4)</t>
  </si>
  <si>
    <t>Ejecutado
(5)</t>
  </si>
  <si>
    <t>Saldo del Asignado  
(6=4-5)</t>
  </si>
  <si>
    <t>Porcentaje de Ejecución
(7=5/4)</t>
  </si>
  <si>
    <t>INFORME DE EJECUCIÓN FÍSICO- FINANCIERO POR PROYECTO DE INVERSIONES A MARZO 2021</t>
  </si>
  <si>
    <t>104710102 - Equipamiento de Flota Vehicular de la FGC.</t>
  </si>
  <si>
    <t xml:space="preserve">Proyecto: 104710106 - Mejoramiento de la infraestructura tecnológica de la FGC.
</t>
  </si>
  <si>
    <t>Proyecto: 104710401 - Certificación ISO 9001:2015 para la FGC.</t>
  </si>
  <si>
    <t>Proyecto: 104710214 - Fortalecimiento de la investigación patrimonial de la FGC.</t>
  </si>
  <si>
    <t>Proyecto: 104720105 - Habilitación, adecuación  y  equipamiento de áreas operativas y administrativas de la FGC.</t>
  </si>
  <si>
    <t>Proyecto: 104710102 - Equipamiento de la flota vehicular de la FGC.</t>
  </si>
  <si>
    <t>Proyecto: 104710105 - Habilitación de entornos de la FGC para las personas con discapacidad.</t>
  </si>
  <si>
    <t>Proyecto: 104710301 - Construcción de Edificio Sede de la FGC.</t>
  </si>
  <si>
    <t>Proyecto: 104710215 - Equipamiento para el fortalecimiento del IFPA de la FGC.</t>
  </si>
  <si>
    <t>Ley
(1)</t>
  </si>
  <si>
    <t>Traslado 
(3)</t>
  </si>
  <si>
    <t>Modificado 
(4)</t>
  </si>
  <si>
    <t>Asignado
(5)</t>
  </si>
  <si>
    <t>Ejecución 
(6)</t>
  </si>
  <si>
    <t>Saldo del Asignado  
(7=5-6)</t>
  </si>
  <si>
    <t>Porcentaje de Ejecución
(8=6/5)</t>
  </si>
  <si>
    <t>Contención
(2)</t>
  </si>
  <si>
    <t>Nota: De acuerdo a la Resolución No. 66 del 30 de julio de 2024, el presupuesto de inversiones presenta contención del gasto por B/. 463,975. Mediante el Traslado Interinstitucional REFORM/2024/4600001443 por B/. 118,172.00 se modifica el presupuesto de inversiones para el pago de la primera fase del convenio entre el Tribunal de Cuentas y la Fiscalía General de Cuentas para el proyecto 104710301 - Construcción de Edificio Sede.</t>
  </si>
  <si>
    <t>INFORME DE EJECUCIÓN FÍSICO - FINANCIERO POR PROYECTO DE INVERSIONES 
DE LA FISCALÍA GENERAL DE CUENTAS A: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</si>
</sst>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3" fontId="2" fillId="2" borderId="5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3" fontId="1" fillId="2" borderId="0" xfId="0" applyNumberFormat="1" applyFont="1" applyFill="1"/>
    <xf numFmtId="0" fontId="1" fillId="2" borderId="0" xfId="0" applyFont="1" applyFill="1"/>
    <xf numFmtId="3" fontId="1" fillId="2" borderId="6" xfId="0" applyNumberFormat="1" applyFont="1" applyFill="1" applyBorder="1" applyAlignment="1">
      <alignment horizontal="right" wrapText="1"/>
    </xf>
    <xf numFmtId="3" fontId="1" fillId="2" borderId="7" xfId="0" applyNumberFormat="1" applyFont="1" applyFill="1" applyBorder="1" applyAlignment="1">
      <alignment horizontal="right" wrapText="1"/>
    </xf>
    <xf numFmtId="3" fontId="3" fillId="2" borderId="8" xfId="0" applyNumberFormat="1" applyFont="1" applyFill="1" applyBorder="1" applyAlignment="1">
      <alignment horizontal="right" wrapText="1"/>
    </xf>
    <xf numFmtId="3" fontId="1" fillId="2" borderId="9" xfId="0" applyNumberFormat="1" applyFont="1" applyFill="1" applyBorder="1" applyAlignment="1">
      <alignment horizontal="right" wrapText="1"/>
    </xf>
    <xf numFmtId="3" fontId="1" fillId="2" borderId="0" xfId="0" applyNumberFormat="1" applyFont="1" applyFill="1" applyBorder="1"/>
    <xf numFmtId="0" fontId="1" fillId="2" borderId="0" xfId="0" applyFont="1" applyFill="1" applyBorder="1"/>
    <xf numFmtId="3" fontId="2" fillId="2" borderId="0" xfId="0" applyNumberFormat="1" applyFont="1" applyFill="1" applyBorder="1" applyAlignment="1">
      <alignment horizontal="center"/>
    </xf>
    <xf numFmtId="3" fontId="2" fillId="0" borderId="10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wrapText="1"/>
    </xf>
    <xf numFmtId="3" fontId="3" fillId="2" borderId="11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left" vertical="center" wrapText="1"/>
    </xf>
    <xf numFmtId="3" fontId="1" fillId="2" borderId="11" xfId="0" applyNumberFormat="1" applyFont="1" applyFill="1" applyBorder="1" applyAlignment="1">
      <alignment horizontal="center" wrapText="1"/>
    </xf>
    <xf numFmtId="0" fontId="3" fillId="2" borderId="0" xfId="0" applyFont="1" applyFill="1"/>
    <xf numFmtId="3" fontId="4" fillId="2" borderId="0" xfId="0" applyNumberFormat="1" applyFont="1" applyFill="1" applyBorder="1"/>
    <xf numFmtId="3" fontId="5" fillId="2" borderId="0" xfId="0" applyNumberFormat="1" applyFont="1" applyFill="1" applyBorder="1"/>
    <xf numFmtId="3" fontId="6" fillId="2" borderId="0" xfId="0" applyNumberFormat="1" applyFont="1" applyFill="1" applyBorder="1"/>
    <xf numFmtId="0" fontId="2" fillId="2" borderId="2" xfId="0" applyFont="1" applyFill="1" applyBorder="1" applyAlignment="1">
      <alignment horizontal="left" vertical="center" wrapText="1"/>
    </xf>
    <xf numFmtId="3" fontId="2" fillId="2" borderId="9" xfId="0" applyNumberFormat="1" applyFont="1" applyFill="1" applyBorder="1" applyAlignment="1">
      <alignment horizontal="right" wrapText="1"/>
    </xf>
    <xf numFmtId="3" fontId="2" fillId="2" borderId="6" xfId="0" applyNumberFormat="1" applyFont="1" applyFill="1" applyBorder="1" applyAlignment="1">
      <alignment horizontal="right" wrapText="1"/>
    </xf>
    <xf numFmtId="3" fontId="2" fillId="2" borderId="7" xfId="0" applyNumberFormat="1" applyFont="1" applyFill="1" applyBorder="1" applyAlignment="1">
      <alignment horizontal="right" wrapText="1"/>
    </xf>
    <xf numFmtId="3" fontId="2" fillId="2" borderId="14" xfId="0" applyNumberFormat="1" applyFont="1" applyFill="1" applyBorder="1" applyAlignment="1">
      <alignment horizontal="center" wrapText="1"/>
    </xf>
    <xf numFmtId="3" fontId="2" fillId="2" borderId="0" xfId="0" applyNumberFormat="1" applyFont="1" applyFill="1" applyBorder="1"/>
    <xf numFmtId="0" fontId="2" fillId="2" borderId="0" xfId="0" applyFont="1" applyFill="1"/>
    <xf numFmtId="3" fontId="2" fillId="2" borderId="0" xfId="0" applyNumberFormat="1" applyFont="1" applyFill="1"/>
    <xf numFmtId="0" fontId="2" fillId="2" borderId="12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left" vertical="center" wrapText="1"/>
    </xf>
    <xf numFmtId="3" fontId="2" fillId="2" borderId="13" xfId="0" applyNumberFormat="1" applyFont="1" applyFill="1" applyBorder="1" applyAlignment="1">
      <alignment horizontal="right" wrapText="1"/>
    </xf>
    <xf numFmtId="3" fontId="2" fillId="2" borderId="18" xfId="0" applyNumberFormat="1" applyFont="1" applyFill="1" applyBorder="1" applyAlignment="1">
      <alignment horizontal="right" wrapText="1"/>
    </xf>
    <xf numFmtId="3" fontId="2" fillId="2" borderId="15" xfId="0" applyNumberFormat="1" applyFont="1" applyFill="1" applyBorder="1" applyAlignment="1">
      <alignment horizontal="right" wrapText="1"/>
    </xf>
    <xf numFmtId="3" fontId="2" fillId="2" borderId="19" xfId="0" applyNumberFormat="1" applyFont="1" applyFill="1" applyBorder="1" applyAlignment="1">
      <alignment horizontal="right" wrapText="1"/>
    </xf>
    <xf numFmtId="0" fontId="2" fillId="2" borderId="10" xfId="0" applyFont="1" applyFill="1" applyBorder="1" applyAlignment="1">
      <alignment vertical="top" wrapText="1"/>
    </xf>
    <xf numFmtId="3" fontId="2" fillId="2" borderId="16" xfId="0" applyNumberFormat="1" applyFont="1" applyFill="1" applyBorder="1" applyAlignment="1">
      <alignment horizontal="right" wrapText="1"/>
    </xf>
    <xf numFmtId="3" fontId="2" fillId="2" borderId="17" xfId="0" applyNumberFormat="1" applyFont="1" applyFill="1" applyBorder="1" applyAlignment="1">
      <alignment horizontal="right" wrapText="1"/>
    </xf>
    <xf numFmtId="3" fontId="2" fillId="2" borderId="10" xfId="0" applyNumberFormat="1" applyFont="1" applyFill="1" applyBorder="1" applyAlignment="1">
      <alignment horizontal="right" wrapText="1"/>
    </xf>
    <xf numFmtId="3" fontId="2" fillId="2" borderId="10" xfId="0" applyNumberFormat="1" applyFont="1" applyFill="1" applyBorder="1" applyAlignment="1">
      <alignment horizontal="center" wrapText="1"/>
    </xf>
    <xf numFmtId="3" fontId="2" fillId="2" borderId="20" xfId="0" applyNumberFormat="1" applyFont="1" applyFill="1" applyBorder="1" applyAlignment="1">
      <alignment horizontal="right" wrapText="1"/>
    </xf>
    <xf numFmtId="3" fontId="2" fillId="2" borderId="21" xfId="0" applyNumberFormat="1" applyFont="1" applyFill="1" applyBorder="1" applyAlignment="1">
      <alignment horizontal="right" wrapText="1"/>
    </xf>
    <xf numFmtId="0" fontId="3" fillId="2" borderId="10" xfId="0" applyFont="1" applyFill="1" applyBorder="1" applyAlignment="1">
      <alignment horizontal="left" vertical="center" wrapText="1"/>
    </xf>
    <xf numFmtId="3" fontId="3" fillId="2" borderId="10" xfId="0" applyNumberFormat="1" applyFont="1" applyFill="1" applyBorder="1" applyAlignment="1">
      <alignment horizontal="right" vertical="center" wrapText="1"/>
    </xf>
    <xf numFmtId="3" fontId="2" fillId="2" borderId="10" xfId="0" applyNumberFormat="1" applyFont="1" applyFill="1" applyBorder="1" applyAlignment="1">
      <alignment horizontal="right" vertical="center" wrapText="1"/>
    </xf>
    <xf numFmtId="3" fontId="1" fillId="2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justify" vertical="top" wrapText="1"/>
    </xf>
    <xf numFmtId="3" fontId="3" fillId="2" borderId="10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10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Border="1" applyAlignment="1">
      <alignment vertical="top"/>
    </xf>
    <xf numFmtId="3" fontId="2" fillId="0" borderId="10" xfId="0" applyNumberFormat="1" applyFont="1" applyFill="1" applyBorder="1" applyAlignment="1">
      <alignment horizontal="right" vertical="center" wrapText="1"/>
    </xf>
    <xf numFmtId="3" fontId="2" fillId="2" borderId="0" xfId="0" applyNumberFormat="1" applyFont="1" applyFill="1" applyBorder="1" applyAlignment="1">
      <alignment horizont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14" xfId="0" applyNumberFormat="1" applyFont="1" applyFill="1" applyBorder="1" applyAlignment="1">
      <alignment horizontal="center" vertical="center" wrapText="1"/>
    </xf>
    <xf numFmtId="3" fontId="2" fillId="2" borderId="22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Border="1" applyAlignment="1">
      <alignment horizontal="justify" vertical="top" wrapText="1"/>
    </xf>
    <xf numFmtId="3" fontId="2" fillId="2" borderId="10" xfId="0" applyNumberFormat="1" applyFont="1" applyFill="1" applyBorder="1" applyAlignment="1">
      <alignment horizontal="center" vertical="center" wrapText="1"/>
    </xf>
    <xf numFmtId="3" fontId="7" fillId="2" borderId="23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zoomScale="75" zoomScaleNormal="75" zoomScaleSheetLayoutView="69" workbookViewId="0">
      <selection activeCell="D7" sqref="D7"/>
    </sheetView>
  </sheetViews>
  <sheetFormatPr baseColWidth="10" defaultRowHeight="15" x14ac:dyDescent="0.2"/>
  <cols>
    <col min="1" max="1" width="48.7109375" style="4" customWidth="1"/>
    <col min="2" max="2" width="9.5703125" style="4" bestFit="1" customWidth="1"/>
    <col min="3" max="3" width="13" style="4" customWidth="1"/>
    <col min="4" max="4" width="12.42578125" style="4" bestFit="1" customWidth="1"/>
    <col min="5" max="5" width="11" style="4" bestFit="1" customWidth="1"/>
    <col min="6" max="6" width="11.7109375" style="4" bestFit="1" customWidth="1"/>
    <col min="7" max="7" width="11" style="4" bestFit="1" customWidth="1"/>
    <col min="8" max="8" width="15.28515625" style="4" bestFit="1" customWidth="1"/>
    <col min="9" max="9" width="11.42578125" style="10"/>
    <col min="10" max="13" width="0" style="4" hidden="1" customWidth="1"/>
    <col min="14" max="16384" width="11.42578125" style="4"/>
  </cols>
  <sheetData>
    <row r="1" spans="1:14" s="3" customFormat="1" ht="28.5" customHeight="1" x14ac:dyDescent="0.2">
      <c r="A1" s="52" t="s">
        <v>19</v>
      </c>
      <c r="B1" s="52"/>
      <c r="C1" s="52"/>
      <c r="D1" s="52"/>
      <c r="E1" s="52"/>
      <c r="F1" s="52"/>
      <c r="G1" s="52"/>
      <c r="H1" s="52"/>
      <c r="I1" s="9"/>
    </row>
    <row r="2" spans="1:14" s="3" customFormat="1" ht="17.25" customHeight="1" x14ac:dyDescent="0.2">
      <c r="A2" s="11"/>
      <c r="B2" s="11"/>
      <c r="C2" s="11"/>
      <c r="D2" s="11"/>
      <c r="E2" s="11"/>
      <c r="F2" s="11"/>
      <c r="G2" s="11"/>
      <c r="H2" s="11"/>
      <c r="I2" s="9"/>
    </row>
    <row r="3" spans="1:14" s="3" customFormat="1" ht="20.25" customHeight="1" x14ac:dyDescent="0.2">
      <c r="A3" s="56" t="s">
        <v>1</v>
      </c>
      <c r="B3" s="53" t="s">
        <v>3</v>
      </c>
      <c r="C3" s="54"/>
      <c r="D3" s="54"/>
      <c r="E3" s="54"/>
      <c r="F3" s="54"/>
      <c r="G3" s="54"/>
      <c r="H3" s="55"/>
      <c r="I3" s="9"/>
    </row>
    <row r="4" spans="1:14" s="3" customFormat="1" ht="21" customHeight="1" x14ac:dyDescent="0.2">
      <c r="A4" s="57"/>
      <c r="B4" s="53" t="s">
        <v>4</v>
      </c>
      <c r="C4" s="54"/>
      <c r="D4" s="54"/>
      <c r="E4" s="54"/>
      <c r="F4" s="54"/>
      <c r="G4" s="54"/>
      <c r="H4" s="55"/>
      <c r="I4" s="9"/>
    </row>
    <row r="5" spans="1:14" ht="60.75" customHeight="1" x14ac:dyDescent="0.25">
      <c r="A5" s="57"/>
      <c r="B5" s="2" t="s">
        <v>12</v>
      </c>
      <c r="C5" s="2" t="s">
        <v>13</v>
      </c>
      <c r="D5" s="2" t="s">
        <v>14</v>
      </c>
      <c r="E5" s="2" t="s">
        <v>15</v>
      </c>
      <c r="F5" s="2" t="s">
        <v>16</v>
      </c>
      <c r="G5" s="1" t="s">
        <v>17</v>
      </c>
      <c r="H5" s="12" t="s">
        <v>18</v>
      </c>
      <c r="L5" s="17"/>
    </row>
    <row r="6" spans="1:14" ht="42" customHeight="1" x14ac:dyDescent="0.25">
      <c r="A6" s="13" t="s">
        <v>2</v>
      </c>
      <c r="B6" s="7">
        <f>B7+B8+B9+B10+B11+B13+B14</f>
        <v>211830</v>
      </c>
      <c r="C6" s="7">
        <f>SUM(C7:C14)</f>
        <v>63549</v>
      </c>
      <c r="D6" s="7">
        <f>SUM(D7:D14)</f>
        <v>161093</v>
      </c>
      <c r="E6" s="7">
        <f>SUM(E7:E14)</f>
        <v>131428</v>
      </c>
      <c r="F6" s="7">
        <f>SUM(F7:F14)</f>
        <v>43019.01</v>
      </c>
      <c r="G6" s="7">
        <f>SUM(G7:G14)</f>
        <v>88408.989999999991</v>
      </c>
      <c r="H6" s="14">
        <f>F6/E6*100</f>
        <v>32.731997747816294</v>
      </c>
      <c r="I6" s="9"/>
      <c r="J6" s="3">
        <f>224642-C6</f>
        <v>161093</v>
      </c>
      <c r="K6" s="3"/>
      <c r="L6" s="3">
        <f>F6+G6</f>
        <v>131428</v>
      </c>
      <c r="N6" s="3">
        <f>236516-C6</f>
        <v>172967</v>
      </c>
    </row>
    <row r="7" spans="1:14" ht="42" customHeight="1" x14ac:dyDescent="0.2">
      <c r="A7" s="15" t="s">
        <v>20</v>
      </c>
      <c r="B7" s="8">
        <v>16900</v>
      </c>
      <c r="C7" s="8">
        <v>5070</v>
      </c>
      <c r="D7" s="8">
        <f>B7-C7</f>
        <v>11830</v>
      </c>
      <c r="E7" s="5">
        <f>16900-C7</f>
        <v>11830</v>
      </c>
      <c r="F7" s="5">
        <v>0</v>
      </c>
      <c r="G7" s="6">
        <f>E7-F7</f>
        <v>11830</v>
      </c>
      <c r="H7" s="16">
        <v>0</v>
      </c>
      <c r="I7" s="9"/>
      <c r="J7" s="3">
        <f>194977-C6</f>
        <v>131428</v>
      </c>
      <c r="K7" s="3"/>
    </row>
    <row r="8" spans="1:14" s="27" customFormat="1" ht="42" customHeight="1" x14ac:dyDescent="0.2">
      <c r="A8" s="21" t="s">
        <v>7</v>
      </c>
      <c r="B8" s="22">
        <v>15000</v>
      </c>
      <c r="C8" s="22">
        <v>4500</v>
      </c>
      <c r="D8" s="22">
        <f>8000-C8</f>
        <v>3500</v>
      </c>
      <c r="E8" s="23">
        <f>8000-C8</f>
        <v>3500</v>
      </c>
      <c r="F8" s="23">
        <v>0</v>
      </c>
      <c r="G8" s="24">
        <f>E8-F8</f>
        <v>3500</v>
      </c>
      <c r="H8" s="25">
        <v>0</v>
      </c>
      <c r="I8" s="26"/>
      <c r="K8" s="28"/>
    </row>
    <row r="9" spans="1:14" s="27" customFormat="1" ht="42" customHeight="1" x14ac:dyDescent="0.2">
      <c r="A9" s="21" t="s">
        <v>5</v>
      </c>
      <c r="B9" s="22">
        <v>12711</v>
      </c>
      <c r="C9" s="22">
        <v>3813</v>
      </c>
      <c r="D9" s="22">
        <f t="shared" ref="D9:D11" si="0">B9-C9</f>
        <v>8898</v>
      </c>
      <c r="E9" s="23">
        <f>12711-C9</f>
        <v>8898</v>
      </c>
      <c r="F9" s="23">
        <v>0</v>
      </c>
      <c r="G9" s="24">
        <f t="shared" ref="G9" si="1">E9-F9</f>
        <v>8898</v>
      </c>
      <c r="H9" s="25">
        <v>0</v>
      </c>
      <c r="I9" s="26"/>
      <c r="K9" s="28"/>
    </row>
    <row r="10" spans="1:14" s="27" customFormat="1" ht="42" customHeight="1" x14ac:dyDescent="0.2">
      <c r="A10" s="29" t="s">
        <v>9</v>
      </c>
      <c r="B10" s="22">
        <v>20000</v>
      </c>
      <c r="C10" s="22">
        <v>6000</v>
      </c>
      <c r="D10" s="22">
        <f>10000-C10</f>
        <v>4000</v>
      </c>
      <c r="E10" s="23">
        <f>10000-C10</f>
        <v>4000</v>
      </c>
      <c r="F10" s="23">
        <v>0</v>
      </c>
      <c r="G10" s="24">
        <f>E10-F10</f>
        <v>4000</v>
      </c>
      <c r="H10" s="25">
        <v>0</v>
      </c>
      <c r="I10" s="26"/>
      <c r="K10" s="28"/>
    </row>
    <row r="11" spans="1:14" s="27" customFormat="1" ht="42" customHeight="1" x14ac:dyDescent="0.2">
      <c r="A11" s="29" t="s">
        <v>10</v>
      </c>
      <c r="B11" s="32">
        <v>3500</v>
      </c>
      <c r="C11" s="22">
        <v>1050</v>
      </c>
      <c r="D11" s="22">
        <f t="shared" si="0"/>
        <v>2450</v>
      </c>
      <c r="E11" s="23">
        <f>3500-C11</f>
        <v>2450</v>
      </c>
      <c r="F11" s="23">
        <v>0</v>
      </c>
      <c r="G11" s="24">
        <f>E11-F11</f>
        <v>2450</v>
      </c>
      <c r="H11" s="25">
        <v>0</v>
      </c>
      <c r="I11" s="26"/>
      <c r="K11" s="28"/>
    </row>
    <row r="12" spans="1:14" s="27" customFormat="1" ht="42" customHeight="1" x14ac:dyDescent="0.2">
      <c r="A12" s="29" t="s">
        <v>11</v>
      </c>
      <c r="B12" s="38">
        <v>0</v>
      </c>
      <c r="C12" s="31">
        <v>0</v>
      </c>
      <c r="D12" s="22">
        <v>11264</v>
      </c>
      <c r="E12" s="40">
        <v>11264</v>
      </c>
      <c r="F12" s="33">
        <v>1714.01</v>
      </c>
      <c r="G12" s="34">
        <f>E12-F12</f>
        <v>9549.99</v>
      </c>
      <c r="H12" s="25">
        <f>F12/E12*100</f>
        <v>15.216708096590908</v>
      </c>
      <c r="I12" s="26"/>
      <c r="K12" s="28"/>
    </row>
    <row r="13" spans="1:14" s="27" customFormat="1" ht="42" customHeight="1" x14ac:dyDescent="0.2">
      <c r="A13" s="30" t="s">
        <v>8</v>
      </c>
      <c r="B13" s="41">
        <v>5000</v>
      </c>
      <c r="C13" s="31">
        <v>1500</v>
      </c>
      <c r="D13" s="22">
        <f>1500-C13</f>
        <v>0</v>
      </c>
      <c r="E13" s="32">
        <f>1500-C13</f>
        <v>0</v>
      </c>
      <c r="F13" s="33">
        <v>0</v>
      </c>
      <c r="G13" s="34">
        <f>E13-F13</f>
        <v>0</v>
      </c>
      <c r="H13" s="25">
        <v>0</v>
      </c>
      <c r="I13" s="26"/>
      <c r="K13" s="28"/>
    </row>
    <row r="14" spans="1:14" s="27" customFormat="1" ht="44.25" customHeight="1" x14ac:dyDescent="0.2">
      <c r="A14" s="35" t="s">
        <v>6</v>
      </c>
      <c r="B14" s="36">
        <v>138719</v>
      </c>
      <c r="C14" s="36">
        <v>41616</v>
      </c>
      <c r="D14" s="37">
        <f>160767-C14</f>
        <v>119151</v>
      </c>
      <c r="E14" s="38">
        <f>131102-C14</f>
        <v>89486</v>
      </c>
      <c r="F14" s="38">
        <v>41305</v>
      </c>
      <c r="G14" s="38">
        <f>E14-F14</f>
        <v>48181</v>
      </c>
      <c r="H14" s="39">
        <f>F14/E14*100</f>
        <v>46.158058243747625</v>
      </c>
      <c r="I14" s="26"/>
      <c r="K14" s="28"/>
    </row>
    <row r="15" spans="1:14" ht="13.5" customHeight="1" x14ac:dyDescent="0.25">
      <c r="A15" s="19" t="s">
        <v>0</v>
      </c>
      <c r="B15" s="18"/>
      <c r="C15" s="18"/>
      <c r="D15" s="10"/>
      <c r="E15" s="10"/>
      <c r="F15" s="10"/>
      <c r="G15" s="10"/>
      <c r="H15" s="10"/>
    </row>
    <row r="16" spans="1:14" ht="16.5" customHeight="1" x14ac:dyDescent="0.25">
      <c r="A16" s="20"/>
      <c r="B16" s="18"/>
      <c r="C16" s="18"/>
      <c r="D16" s="10"/>
      <c r="E16" s="10"/>
      <c r="F16" s="10"/>
      <c r="G16" s="10"/>
      <c r="H16" s="10"/>
    </row>
    <row r="17" spans="1:10" x14ac:dyDescent="0.2">
      <c r="A17" s="10"/>
      <c r="B17" s="10"/>
      <c r="C17" s="10"/>
      <c r="D17" s="10"/>
      <c r="E17" s="10"/>
      <c r="F17" s="10"/>
      <c r="G17" s="10"/>
      <c r="H17" s="10"/>
      <c r="J17" s="10"/>
    </row>
  </sheetData>
  <mergeCells count="4">
    <mergeCell ref="A1:H1"/>
    <mergeCell ref="B3:H3"/>
    <mergeCell ref="B4:H4"/>
    <mergeCell ref="A3:A5"/>
  </mergeCells>
  <printOptions horizontalCentered="1" verticalCentered="1"/>
  <pageMargins left="0" right="0" top="1.3385826771653544" bottom="0.74803149606299213" header="0.31496062992125984" footer="0.31496062992125984"/>
  <pageSetup scale="85" orientation="landscape" r:id="rId1"/>
  <ignoredErrors>
    <ignoredError sqref="D13 D8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35786-907C-4ABD-929D-C1D2A96EA464}">
  <dimension ref="B1:N18"/>
  <sheetViews>
    <sheetView tabSelected="1" view="pageBreakPreview" zoomScale="115" zoomScaleNormal="55" zoomScaleSheetLayoutView="115" workbookViewId="0">
      <selection activeCell="J6" sqref="J6"/>
    </sheetView>
  </sheetViews>
  <sheetFormatPr baseColWidth="10" defaultRowHeight="15" x14ac:dyDescent="0.2"/>
  <cols>
    <col min="1" max="1" width="1.7109375" style="4" customWidth="1"/>
    <col min="2" max="2" width="43.85546875" style="4" customWidth="1"/>
    <col min="3" max="3" width="11.85546875" style="4" bestFit="1" customWidth="1"/>
    <col min="4" max="4" width="13.7109375" style="4" customWidth="1"/>
    <col min="5" max="5" width="11.7109375" style="4" customWidth="1"/>
    <col min="6" max="6" width="12.28515625" style="4" customWidth="1"/>
    <col min="7" max="10" width="11.7109375" style="4" customWidth="1"/>
    <col min="11" max="16384" width="11.42578125" style="4"/>
  </cols>
  <sheetData>
    <row r="1" spans="2:14" s="3" customFormat="1" ht="28.5" customHeight="1" x14ac:dyDescent="0.2">
      <c r="B1" s="52" t="s">
        <v>38</v>
      </c>
      <c r="C1" s="52"/>
      <c r="D1" s="52"/>
      <c r="E1" s="52"/>
      <c r="F1" s="52"/>
      <c r="G1" s="52"/>
      <c r="H1" s="52"/>
      <c r="I1" s="52"/>
      <c r="J1" s="52"/>
    </row>
    <row r="2" spans="2:14" s="3" customFormat="1" ht="17.25" customHeight="1" x14ac:dyDescent="0.2">
      <c r="B2" s="11"/>
      <c r="C2" s="11"/>
      <c r="D2" s="11"/>
      <c r="E2" s="11"/>
      <c r="F2" s="11"/>
      <c r="G2" s="11"/>
      <c r="H2" s="11"/>
      <c r="I2" s="11"/>
      <c r="J2" s="11"/>
    </row>
    <row r="3" spans="2:14" s="3" customFormat="1" ht="21.95" customHeight="1" x14ac:dyDescent="0.2">
      <c r="B3" s="59" t="s">
        <v>1</v>
      </c>
      <c r="C3" s="59" t="s">
        <v>3</v>
      </c>
      <c r="D3" s="59"/>
      <c r="E3" s="59"/>
      <c r="F3" s="59"/>
      <c r="G3" s="59"/>
      <c r="H3" s="59"/>
      <c r="I3" s="59"/>
      <c r="J3" s="59"/>
    </row>
    <row r="4" spans="2:14" s="3" customFormat="1" ht="21.95" customHeight="1" x14ac:dyDescent="0.2">
      <c r="B4" s="59"/>
      <c r="C4" s="59" t="s">
        <v>4</v>
      </c>
      <c r="D4" s="59"/>
      <c r="E4" s="59"/>
      <c r="F4" s="59"/>
      <c r="G4" s="59"/>
      <c r="H4" s="59"/>
      <c r="I4" s="59"/>
      <c r="J4" s="59"/>
    </row>
    <row r="5" spans="2:14" ht="60.75" customHeight="1" x14ac:dyDescent="0.2">
      <c r="B5" s="59"/>
      <c r="C5" s="49" t="s">
        <v>29</v>
      </c>
      <c r="D5" s="48" t="s">
        <v>36</v>
      </c>
      <c r="E5" s="48" t="s">
        <v>30</v>
      </c>
      <c r="F5" s="49" t="s">
        <v>31</v>
      </c>
      <c r="G5" s="48" t="s">
        <v>32</v>
      </c>
      <c r="H5" s="48" t="s">
        <v>33</v>
      </c>
      <c r="I5" s="49" t="s">
        <v>34</v>
      </c>
      <c r="J5" s="12" t="s">
        <v>35</v>
      </c>
    </row>
    <row r="6" spans="2:14" ht="42" customHeight="1" x14ac:dyDescent="0.2">
      <c r="B6" s="42" t="s">
        <v>2</v>
      </c>
      <c r="C6" s="43">
        <f>SUM(C7:C14)</f>
        <v>1382226</v>
      </c>
      <c r="D6" s="43">
        <f>SUM(D7:D14)</f>
        <v>463975.38</v>
      </c>
      <c r="E6" s="43">
        <f t="shared" ref="E6:I6" si="0">SUM(E7:E14)</f>
        <v>200310</v>
      </c>
      <c r="F6" s="43">
        <f t="shared" si="0"/>
        <v>1582536</v>
      </c>
      <c r="G6" s="43">
        <f t="shared" si="0"/>
        <v>1582536</v>
      </c>
      <c r="H6" s="43">
        <f t="shared" si="0"/>
        <v>873899.73</v>
      </c>
      <c r="I6" s="43">
        <f t="shared" si="0"/>
        <v>708636.27</v>
      </c>
      <c r="J6" s="47">
        <f>(H6/G6)*100</f>
        <v>55.22147553041448</v>
      </c>
      <c r="K6" s="3"/>
      <c r="L6" s="3"/>
      <c r="N6" s="3"/>
    </row>
    <row r="7" spans="2:14" s="27" customFormat="1" ht="36.75" customHeight="1" x14ac:dyDescent="0.2">
      <c r="B7" s="46" t="s">
        <v>25</v>
      </c>
      <c r="C7" s="44">
        <v>73000</v>
      </c>
      <c r="D7" s="51">
        <v>75541.05</v>
      </c>
      <c r="E7" s="44">
        <v>104579</v>
      </c>
      <c r="F7" s="44">
        <f>C7+E7</f>
        <v>177579</v>
      </c>
      <c r="G7" s="44">
        <v>177579</v>
      </c>
      <c r="H7" s="44">
        <v>102037.95</v>
      </c>
      <c r="I7" s="44">
        <f>G7-H7</f>
        <v>75541.05</v>
      </c>
      <c r="J7" s="45">
        <f>(H7/G7)*100</f>
        <v>57.460595002787493</v>
      </c>
    </row>
    <row r="8" spans="2:14" s="27" customFormat="1" ht="45" x14ac:dyDescent="0.2">
      <c r="B8" s="46" t="s">
        <v>26</v>
      </c>
      <c r="C8" s="44">
        <v>30000</v>
      </c>
      <c r="D8" s="51">
        <v>6438.49</v>
      </c>
      <c r="E8" s="44">
        <v>3091</v>
      </c>
      <c r="F8" s="44">
        <f t="shared" ref="F8:F14" si="1">C8+E8</f>
        <v>33091</v>
      </c>
      <c r="G8" s="44">
        <v>33091</v>
      </c>
      <c r="H8" s="44">
        <v>26652.51</v>
      </c>
      <c r="I8" s="44">
        <f t="shared" ref="I8:I14" si="2">G8-H8</f>
        <v>6438.4900000000016</v>
      </c>
      <c r="J8" s="45">
        <f t="shared" ref="J8:J14" si="3">(H8/G8)*100</f>
        <v>80.543078178356652</v>
      </c>
    </row>
    <row r="9" spans="2:14" s="27" customFormat="1" ht="36.75" customHeight="1" x14ac:dyDescent="0.2">
      <c r="B9" s="46" t="s">
        <v>21</v>
      </c>
      <c r="C9" s="44">
        <v>541670</v>
      </c>
      <c r="D9" s="51">
        <v>2060.3200000000002</v>
      </c>
      <c r="E9" s="44">
        <v>-37894</v>
      </c>
      <c r="F9" s="44">
        <f t="shared" si="1"/>
        <v>503776</v>
      </c>
      <c r="G9" s="44">
        <v>503776</v>
      </c>
      <c r="H9" s="44">
        <v>381284.79</v>
      </c>
      <c r="I9" s="44">
        <f t="shared" si="2"/>
        <v>122491.21000000002</v>
      </c>
      <c r="J9" s="45">
        <f t="shared" si="3"/>
        <v>75.685381995172449</v>
      </c>
    </row>
    <row r="10" spans="2:14" s="27" customFormat="1" ht="36.75" customHeight="1" x14ac:dyDescent="0.2">
      <c r="B10" s="46" t="s">
        <v>23</v>
      </c>
      <c r="C10" s="44">
        <v>250000</v>
      </c>
      <c r="D10" s="51">
        <v>147328.5</v>
      </c>
      <c r="E10" s="44">
        <v>-37000</v>
      </c>
      <c r="F10" s="44">
        <f t="shared" si="1"/>
        <v>213000</v>
      </c>
      <c r="G10" s="44">
        <v>213000</v>
      </c>
      <c r="H10" s="44">
        <v>57509</v>
      </c>
      <c r="I10" s="44">
        <f t="shared" si="2"/>
        <v>155491</v>
      </c>
      <c r="J10" s="45">
        <f t="shared" si="3"/>
        <v>26.999530516431925</v>
      </c>
      <c r="L10" s="28"/>
    </row>
    <row r="11" spans="2:14" s="27" customFormat="1" ht="36.75" customHeight="1" x14ac:dyDescent="0.2">
      <c r="B11" s="46" t="s">
        <v>28</v>
      </c>
      <c r="C11" s="44">
        <v>85000</v>
      </c>
      <c r="D11" s="51">
        <v>75047.97</v>
      </c>
      <c r="E11" s="44">
        <v>0</v>
      </c>
      <c r="F11" s="44">
        <f t="shared" si="1"/>
        <v>85000</v>
      </c>
      <c r="G11" s="44">
        <v>85000</v>
      </c>
      <c r="H11" s="44">
        <v>9952.0300000000007</v>
      </c>
      <c r="I11" s="44">
        <f t="shared" si="2"/>
        <v>75047.97</v>
      </c>
      <c r="J11" s="45">
        <f t="shared" si="3"/>
        <v>11.708270588235296</v>
      </c>
      <c r="L11" s="28"/>
    </row>
    <row r="12" spans="2:14" s="27" customFormat="1" ht="36.75" customHeight="1" x14ac:dyDescent="0.2">
      <c r="B12" s="46" t="s">
        <v>27</v>
      </c>
      <c r="C12" s="44">
        <v>85000</v>
      </c>
      <c r="D12" s="51">
        <v>0</v>
      </c>
      <c r="E12" s="44">
        <v>151344</v>
      </c>
      <c r="F12" s="44">
        <f t="shared" si="1"/>
        <v>236344</v>
      </c>
      <c r="G12" s="44">
        <v>236344</v>
      </c>
      <c r="H12" s="44">
        <v>236344</v>
      </c>
      <c r="I12" s="44">
        <f t="shared" si="2"/>
        <v>0</v>
      </c>
      <c r="J12" s="45">
        <f t="shared" si="3"/>
        <v>100</v>
      </c>
      <c r="L12" s="28"/>
    </row>
    <row r="13" spans="2:14" s="27" customFormat="1" ht="36.75" customHeight="1" x14ac:dyDescent="0.2">
      <c r="B13" s="46" t="s">
        <v>22</v>
      </c>
      <c r="C13" s="44">
        <v>30000</v>
      </c>
      <c r="D13" s="51">
        <v>40085.49</v>
      </c>
      <c r="E13" s="44">
        <v>12259</v>
      </c>
      <c r="F13" s="44">
        <f t="shared" si="1"/>
        <v>42259</v>
      </c>
      <c r="G13" s="44">
        <v>42259</v>
      </c>
      <c r="H13" s="44">
        <v>2173.5100000000002</v>
      </c>
      <c r="I13" s="44">
        <f t="shared" si="2"/>
        <v>40085.49</v>
      </c>
      <c r="J13" s="45">
        <f t="shared" si="3"/>
        <v>5.1433067512245918</v>
      </c>
    </row>
    <row r="14" spans="2:14" s="27" customFormat="1" ht="48" customHeight="1" x14ac:dyDescent="0.2">
      <c r="B14" s="46" t="s">
        <v>24</v>
      </c>
      <c r="C14" s="44">
        <v>287556</v>
      </c>
      <c r="D14" s="51">
        <v>117473.56</v>
      </c>
      <c r="E14" s="44">
        <v>3931</v>
      </c>
      <c r="F14" s="44">
        <f t="shared" si="1"/>
        <v>291487</v>
      </c>
      <c r="G14" s="44">
        <v>291487</v>
      </c>
      <c r="H14" s="44">
        <v>57945.94</v>
      </c>
      <c r="I14" s="44">
        <f t="shared" si="2"/>
        <v>233541.06</v>
      </c>
      <c r="J14" s="45">
        <f t="shared" si="3"/>
        <v>19.879425154466581</v>
      </c>
      <c r="L14" s="28"/>
    </row>
    <row r="15" spans="2:14" x14ac:dyDescent="0.2">
      <c r="B15" s="60" t="s">
        <v>0</v>
      </c>
      <c r="C15" s="60"/>
      <c r="D15" s="60"/>
      <c r="E15" s="60"/>
      <c r="F15" s="60"/>
      <c r="G15" s="60"/>
      <c r="H15" s="60"/>
      <c r="I15" s="60"/>
      <c r="J15" s="60"/>
    </row>
    <row r="16" spans="2:14" ht="39.75" customHeight="1" x14ac:dyDescent="0.2">
      <c r="B16" s="58" t="s">
        <v>37</v>
      </c>
      <c r="C16" s="58"/>
      <c r="D16" s="58"/>
      <c r="E16" s="58"/>
      <c r="F16" s="58"/>
      <c r="G16" s="58"/>
      <c r="H16" s="58"/>
      <c r="I16" s="58"/>
      <c r="J16" s="58"/>
    </row>
    <row r="17" spans="2:10" x14ac:dyDescent="0.2">
      <c r="B17" s="50"/>
      <c r="C17" s="50"/>
      <c r="D17" s="50"/>
      <c r="E17" s="50"/>
      <c r="F17" s="50"/>
      <c r="G17" s="50"/>
      <c r="H17" s="50"/>
      <c r="I17" s="50"/>
      <c r="J17" s="50"/>
    </row>
    <row r="18" spans="2:10" x14ac:dyDescent="0.2">
      <c r="C18" s="3"/>
      <c r="D18" s="3"/>
    </row>
  </sheetData>
  <mergeCells count="6">
    <mergeCell ref="B16:J16"/>
    <mergeCell ref="B1:J1"/>
    <mergeCell ref="B3:B5"/>
    <mergeCell ref="C3:J3"/>
    <mergeCell ref="C4:J4"/>
    <mergeCell ref="B15:J15"/>
  </mergeCells>
  <printOptions horizontalCentered="1"/>
  <pageMargins left="0.19685039370078741" right="0.19685039370078741" top="1.3385826771653544" bottom="0.74803149606299213" header="0.31496062992125984" footer="0.31496062992125984"/>
  <pageSetup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fgc- nodo inv.- marzo</vt:lpstr>
      <vt:lpstr>INVERSIÓN - C</vt:lpstr>
      <vt:lpstr>'fgc- nodo inv.- marzo'!Área_de_impresión</vt:lpstr>
      <vt:lpstr>'INVERSIÓN - 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2025-01-02T19:41:06Z</dcterms:modified>
</cp:coreProperties>
</file>