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/>
  <xr:revisionPtr revIDLastSave="0" documentId="8_{60FB834D-FCA9-42E5-9AD8-D4F0838E71FD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CUADRO 1 -" sheetId="22" r:id="rId1"/>
    <sheet name="NODO CUADRO 2 " sheetId="19" r:id="rId2"/>
    <sheet name="CUADRO 3 " sheetId="20" r:id="rId3"/>
    <sheet name="10.1 INVERS" sheetId="24" r:id="rId4"/>
    <sheet name="CUADRO 4 ESTRUCTURA PROGRAMATIC" sheetId="25" state="hidden" r:id="rId5"/>
  </sheets>
  <definedNames>
    <definedName name="_xlnm.Print_Area" localSheetId="3">'10.1 INVERS'!$A$1:$H$14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4" l="1"/>
  <c r="H5" i="24"/>
  <c r="H12" i="24"/>
  <c r="E8" i="24"/>
  <c r="E5" i="24" s="1"/>
  <c r="E12" i="24"/>
  <c r="C8" i="24"/>
  <c r="D8" i="24"/>
  <c r="D5" i="24" s="1"/>
  <c r="F8" i="24"/>
  <c r="C5" i="24"/>
  <c r="F5" i="24"/>
  <c r="B8" i="24"/>
  <c r="H9" i="24"/>
  <c r="G10" i="24"/>
  <c r="G8" i="24" s="1"/>
  <c r="G5" i="24" s="1"/>
  <c r="N6" i="20"/>
  <c r="C7" i="19"/>
  <c r="D7" i="19"/>
  <c r="F7" i="19"/>
  <c r="G7" i="19"/>
  <c r="I7" i="19" s="1"/>
  <c r="C8" i="19"/>
  <c r="E8" i="19" s="1"/>
  <c r="D8" i="19"/>
  <c r="F8" i="19"/>
  <c r="G8" i="19"/>
  <c r="H8" i="19"/>
  <c r="I8" i="19"/>
  <c r="C9" i="19"/>
  <c r="E9" i="19" s="1"/>
  <c r="D9" i="19"/>
  <c r="F9" i="19"/>
  <c r="G9" i="19"/>
  <c r="H9" i="19"/>
  <c r="I9" i="19"/>
  <c r="C10" i="19"/>
  <c r="E10" i="19" s="1"/>
  <c r="D10" i="19"/>
  <c r="F10" i="19"/>
  <c r="G10" i="19"/>
  <c r="H10" i="19"/>
  <c r="I10" i="19"/>
  <c r="C11" i="19"/>
  <c r="D11" i="19"/>
  <c r="E11" i="19"/>
  <c r="F11" i="19"/>
  <c r="H11" i="19" s="1"/>
  <c r="H7" i="19" s="1"/>
  <c r="G11" i="19"/>
  <c r="I11" i="19"/>
  <c r="C12" i="19"/>
  <c r="C6" i="19" s="1"/>
  <c r="D12" i="19"/>
  <c r="D6" i="19" s="1"/>
  <c r="E12" i="19"/>
  <c r="F12" i="19"/>
  <c r="F6" i="19" s="1"/>
  <c r="G12" i="19"/>
  <c r="G6" i="19" s="1"/>
  <c r="I6" i="19" s="1"/>
  <c r="H12" i="19"/>
  <c r="I12" i="19"/>
  <c r="L6" i="20"/>
  <c r="O6" i="20"/>
  <c r="P6" i="20"/>
  <c r="M6" i="20"/>
  <c r="K8" i="20"/>
  <c r="G8" i="20"/>
  <c r="G12" i="20"/>
  <c r="G9" i="20"/>
  <c r="G10" i="20"/>
  <c r="G11" i="20"/>
  <c r="H13" i="24"/>
  <c r="H10" i="24"/>
  <c r="C12" i="20"/>
  <c r="G13" i="24"/>
  <c r="G9" i="24"/>
  <c r="D10" i="24"/>
  <c r="D13" i="24"/>
  <c r="H7" i="20"/>
  <c r="H6" i="20" s="1"/>
  <c r="D7" i="20"/>
  <c r="F7" i="20"/>
  <c r="F6" i="20" s="1"/>
  <c r="I7" i="20"/>
  <c r="J7" i="20"/>
  <c r="M8" i="20"/>
  <c r="M9" i="20"/>
  <c r="M10" i="20"/>
  <c r="M11" i="20"/>
  <c r="M12" i="20"/>
  <c r="H6" i="19" l="1"/>
  <c r="E7" i="19"/>
  <c r="E6" i="19" s="1"/>
  <c r="G7" i="20"/>
  <c r="G6" i="20" s="1"/>
  <c r="M7" i="20"/>
  <c r="D6" i="20"/>
  <c r="I6" i="20"/>
  <c r="J6" i="20"/>
  <c r="F12" i="24"/>
  <c r="C12" i="24"/>
  <c r="B12" i="24"/>
  <c r="B5" i="24" s="1"/>
  <c r="E8" i="20"/>
  <c r="G8" i="22" l="1"/>
  <c r="F8" i="22"/>
  <c r="E8" i="22"/>
  <c r="K11" i="20"/>
  <c r="E11" i="20"/>
  <c r="E10" i="20"/>
  <c r="E9" i="20"/>
  <c r="E7" i="20" s="1"/>
  <c r="D12" i="24"/>
  <c r="C8" i="22" l="1"/>
  <c r="D8" i="22"/>
  <c r="H8" i="22"/>
  <c r="F7" i="22" l="1"/>
  <c r="F6" i="22" s="1"/>
  <c r="G12" i="24"/>
  <c r="K9" i="20"/>
  <c r="K12" i="20" l="1"/>
  <c r="K10" i="20"/>
  <c r="K7" i="20" s="1"/>
  <c r="K6" i="20" l="1"/>
  <c r="I7" i="25" l="1"/>
  <c r="G5" i="25" l="1"/>
  <c r="D5" i="25"/>
  <c r="J8" i="25"/>
  <c r="I8" i="25"/>
  <c r="I6" i="25"/>
  <c r="C7" i="22" l="1"/>
  <c r="G7" i="22" l="1"/>
  <c r="G6" i="22" s="1"/>
  <c r="H7" i="22" l="1"/>
  <c r="H6" i="22" s="1"/>
  <c r="I7" i="22"/>
  <c r="H5" i="25"/>
  <c r="I5" i="25" s="1"/>
  <c r="I8" i="22"/>
  <c r="J5" i="25" l="1"/>
  <c r="I6" i="22"/>
  <c r="J7" i="25"/>
  <c r="F5" i="25" l="1"/>
  <c r="E8" i="25"/>
  <c r="E7" i="25"/>
  <c r="J6" i="25"/>
  <c r="E6" i="25"/>
  <c r="E5" i="25" s="1"/>
  <c r="C5" i="25"/>
  <c r="C7" i="20" l="1"/>
  <c r="C6" i="20" s="1"/>
  <c r="E7" i="22" l="1"/>
  <c r="E6" i="22" s="1"/>
  <c r="D7" i="22" l="1"/>
  <c r="D6" i="22" s="1"/>
  <c r="E12" i="20"/>
  <c r="E6" i="20" s="1"/>
</calcChain>
</file>

<file path=xl/sharedStrings.xml><?xml version="1.0" encoding="utf-8"?>
<sst xmlns="http://schemas.openxmlformats.org/spreadsheetml/2006/main" count="91" uniqueCount="55">
  <si>
    <t>Tipo de presupuesto</t>
  </si>
  <si>
    <t>Funcionamiento</t>
  </si>
  <si>
    <t>Inversiones</t>
  </si>
  <si>
    <t>Grupo de gasto</t>
  </si>
  <si>
    <t>Presupuesto</t>
  </si>
  <si>
    <t>TOTAL</t>
  </si>
  <si>
    <t>Ejecución presupuestaria (en Balboas)</t>
  </si>
  <si>
    <t>Fuente: Departamento de Presupuesto.</t>
  </si>
  <si>
    <t xml:space="preserve">TOTAL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</si>
  <si>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</si>
  <si>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</si>
  <si>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</si>
  <si>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</si>
  <si>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</si>
  <si>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</si>
  <si>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Ley 
(1)</t>
  </si>
  <si>
    <t>Traslado 
(2)</t>
  </si>
  <si>
    <t>Modificado 
(3)</t>
  </si>
  <si>
    <t>Asignado
(4)</t>
  </si>
  <si>
    <t>Ejecución 
(5)</t>
  </si>
  <si>
    <t>Porcentaje de ejecución
(7=5/4)</t>
  </si>
  <si>
    <t>Traslado
(2)</t>
  </si>
  <si>
    <t xml:space="preserve">Fuente: Departamento de Presupuesto.
</t>
  </si>
  <si>
    <t>Detalle</t>
  </si>
  <si>
    <t xml:space="preserve"> TOTAL DE INVERSIÓN</t>
  </si>
  <si>
    <t>Proyecto: 104720105
COD SINIP: 00022919.000
Habilitación, adecuación  y  equipamiento de áreas operativas y administrativas de la Fiscalía General de Cuentas.</t>
  </si>
  <si>
    <t>Proyecto / Actividad</t>
  </si>
  <si>
    <t xml:space="preserve"> 0 - Funcionamiento</t>
  </si>
  <si>
    <t>1 - Inversiones</t>
  </si>
  <si>
    <t>Inversiones para el Fortalecimiento Institucional</t>
  </si>
  <si>
    <t>Modificado
(3)</t>
  </si>
  <si>
    <t>Contención
(4)</t>
  </si>
  <si>
    <t>Instrucción de Cuentas</t>
  </si>
  <si>
    <t>Investigación Patrimonial</t>
  </si>
  <si>
    <t>Servicios Administrativos</t>
  </si>
  <si>
    <t>Por ejecutar
(6=4-5)</t>
  </si>
  <si>
    <t>Total de Funcionamiento</t>
  </si>
  <si>
    <t>Proyecto: 104710106
COD SINIP: 00022662.000
Mejoramiento de la infraestructura tecnológica de la  Fiscalía General de Cuentas.</t>
  </si>
  <si>
    <t>Cuadro 4. EJECUCIÓN PRESUPUESTARIA, SEGÚN ESTRUCTURA PROGRAMÁTICA DE FUNCIONAMIENTO: NOVIEMBRE 2025</t>
  </si>
  <si>
    <t>Proyecto: 104710214
COD SINIP: 00022920.000
Fortalecimiento integral de la Investigación Patrimonial.</t>
  </si>
  <si>
    <t>Proyecto: 104710105
COD SINIP: 00022626.000
Habilitación a los entornos para la Fiscalía General de Cuentas para personas con discapacidad.</t>
  </si>
  <si>
    <t>Saldo del asignado
(6=4-5)</t>
  </si>
  <si>
    <t>Asignado  
(4)</t>
  </si>
  <si>
    <t>Compromiso
(6)</t>
  </si>
  <si>
    <t>Devengado
(7)</t>
  </si>
  <si>
    <t xml:space="preserve"> Pagado
(8)</t>
  </si>
  <si>
    <t xml:space="preserve">Ejecutado
(5=6+7+8)                            </t>
  </si>
  <si>
    <t>Ejecución efectiva
(9=7+8)</t>
  </si>
  <si>
    <t>10471 FORTALECIMIENTO, MEJORAMIENTO E IMPLEMENTACIÓN</t>
  </si>
  <si>
    <t>10472 EQUIPAMIENTO</t>
  </si>
  <si>
    <t>Saldo del asignado  
(6=4-5)</t>
  </si>
  <si>
    <t>Cuadro 3. EVALUACIÓN PRESUPUESTARIA EN LA FISCALÍA GENERAL DE CUENTAS, 
SEGÚN GRUPO DE GASTO: AGOSTO, 2026</t>
  </si>
  <si>
    <t>Cuadro 2. EJECUCIÓN PRESUPUESTARIA EN LA FISCALÍA GENERAL DE CUENTAS, 
SEGÚN GRUPO DE GASTO: AGOSTO,  2026</t>
  </si>
  <si>
    <t>Cuadro 1. EJECUCIÓN PRESUPUESTARIA EN LA FISCALÍA GENERAL DE CUENTAS,  
SEGÚN TIPO DE PRESUPUESTO:  AGOSTO,  2026</t>
  </si>
  <si>
    <t xml:space="preserve">     Cuadro 5. INFORME DE EJECUCIÓN FÍSICO - FINANCIERO POR PROYECTO DE INVERSIONES 
EN LA FISCALÍA GENERAL DE CUENTAS A: AGOSTO,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</si>
</sst>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3" fontId="1" fillId="2" borderId="6" xfId="0" applyNumberFormat="1" applyFont="1" applyFill="1" applyBorder="1"/>
    <xf numFmtId="3" fontId="1" fillId="2" borderId="0" xfId="0" applyNumberFormat="1" applyFont="1" applyFill="1"/>
    <xf numFmtId="3" fontId="1" fillId="2" borderId="7" xfId="0" applyNumberFormat="1" applyFont="1" applyFill="1" applyBorder="1"/>
    <xf numFmtId="3" fontId="1" fillId="2" borderId="4" xfId="0" applyNumberFormat="1" applyFont="1" applyFill="1" applyBorder="1"/>
    <xf numFmtId="0" fontId="2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2" borderId="0" xfId="0" applyFont="1" applyFill="1"/>
    <xf numFmtId="3" fontId="3" fillId="2" borderId="6" xfId="0" applyNumberFormat="1" applyFont="1" applyFill="1" applyBorder="1"/>
    <xf numFmtId="3" fontId="3" fillId="2" borderId="0" xfId="0" applyNumberFormat="1" applyFont="1" applyFill="1" applyAlignment="1">
      <alignment horizontal="center"/>
    </xf>
    <xf numFmtId="3" fontId="5" fillId="2" borderId="0" xfId="0" applyNumberFormat="1" applyFont="1" applyFill="1"/>
    <xf numFmtId="0" fontId="5" fillId="2" borderId="0" xfId="0" applyFont="1" applyFill="1"/>
    <xf numFmtId="3" fontId="6" fillId="2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3" fontId="7" fillId="2" borderId="0" xfId="0" applyNumberFormat="1" applyFont="1" applyFill="1" applyAlignment="1">
      <alignment vertical="top"/>
    </xf>
    <xf numFmtId="0" fontId="6" fillId="2" borderId="2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indent="2"/>
    </xf>
    <xf numFmtId="9" fontId="0" fillId="0" borderId="0" xfId="6" applyFont="1"/>
    <xf numFmtId="3" fontId="0" fillId="0" borderId="0" xfId="0" applyNumberFormat="1"/>
    <xf numFmtId="2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indent="2"/>
    </xf>
    <xf numFmtId="0" fontId="3" fillId="2" borderId="9" xfId="0" applyFont="1" applyFill="1" applyBorder="1"/>
    <xf numFmtId="3" fontId="3" fillId="2" borderId="8" xfId="0" applyNumberFormat="1" applyFont="1" applyFill="1" applyBorder="1"/>
    <xf numFmtId="0" fontId="0" fillId="2" borderId="0" xfId="0" applyFill="1"/>
    <xf numFmtId="0" fontId="4" fillId="0" borderId="2" xfId="0" applyFont="1" applyBorder="1" applyAlignment="1">
      <alignment horizontal="left" vertical="center" wrapText="1"/>
    </xf>
    <xf numFmtId="3" fontId="3" fillId="2" borderId="12" xfId="0" applyNumberFormat="1" applyFont="1" applyFill="1" applyBorder="1"/>
    <xf numFmtId="0" fontId="1" fillId="2" borderId="0" xfId="0" applyFont="1" applyFill="1" applyAlignment="1">
      <alignment horizontal="center" vertical="center" wrapText="1"/>
    </xf>
    <xf numFmtId="0" fontId="5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3" fontId="6" fillId="2" borderId="6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164" fontId="5" fillId="0" borderId="0" xfId="0" applyNumberFormat="1" applyFont="1"/>
    <xf numFmtId="3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5" fillId="2" borderId="0" xfId="0" applyNumberFormat="1" applyFont="1" applyFill="1" applyAlignment="1">
      <alignment horizontal="center"/>
    </xf>
    <xf numFmtId="1" fontId="5" fillId="0" borderId="0" xfId="0" applyNumberFormat="1" applyFont="1"/>
    <xf numFmtId="3" fontId="5" fillId="0" borderId="0" xfId="0" applyNumberFormat="1" applyFont="1"/>
    <xf numFmtId="9" fontId="5" fillId="0" borderId="0" xfId="6" applyFont="1"/>
    <xf numFmtId="0" fontId="5" fillId="2" borderId="0" xfId="0" applyFont="1" applyFill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2" borderId="0" xfId="0" applyNumberFormat="1" applyFont="1" applyFill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3" fontId="5" fillId="2" borderId="7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6" fillId="2" borderId="0" xfId="0" applyFont="1" applyFill="1"/>
    <xf numFmtId="3" fontId="6" fillId="2" borderId="6" xfId="0" applyNumberFormat="1" applyFont="1" applyFill="1" applyBorder="1"/>
    <xf numFmtId="3" fontId="6" fillId="2" borderId="0" xfId="0" applyNumberFormat="1" applyFont="1" applyFill="1" applyAlignment="1">
      <alignment horizontal="center"/>
    </xf>
    <xf numFmtId="4" fontId="5" fillId="0" borderId="0" xfId="0" applyNumberFormat="1" applyFont="1"/>
    <xf numFmtId="3" fontId="6" fillId="2" borderId="0" xfId="0" applyNumberFormat="1" applyFont="1" applyFill="1" applyAlignment="1">
      <alignment vertical="center"/>
    </xf>
    <xf numFmtId="0" fontId="6" fillId="0" borderId="0" xfId="0" applyFont="1"/>
    <xf numFmtId="1" fontId="6" fillId="0" borderId="0" xfId="0" applyNumberFormat="1" applyFont="1"/>
    <xf numFmtId="2" fontId="5" fillId="0" borderId="0" xfId="0" applyNumberFormat="1" applyFont="1"/>
    <xf numFmtId="4" fontId="6" fillId="0" borderId="0" xfId="0" applyNumberFormat="1" applyFont="1"/>
    <xf numFmtId="0" fontId="5" fillId="2" borderId="0" xfId="0" applyFont="1" applyFill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vertical="center"/>
    </xf>
    <xf numFmtId="3" fontId="4" fillId="2" borderId="10" xfId="0" applyNumberFormat="1" applyFont="1" applyFill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3" fontId="11" fillId="2" borderId="15" xfId="0" applyNumberFormat="1" applyFont="1" applyFill="1" applyBorder="1" applyAlignment="1">
      <alignment horizontal="right" vertical="center" wrapText="1"/>
    </xf>
    <xf numFmtId="3" fontId="11" fillId="2" borderId="7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3" fontId="12" fillId="2" borderId="6" xfId="0" applyNumberFormat="1" applyFont="1" applyFill="1" applyBorder="1" applyAlignment="1">
      <alignment vertical="center"/>
    </xf>
    <xf numFmtId="3" fontId="12" fillId="2" borderId="10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left" vertical="center"/>
    </xf>
    <xf numFmtId="3" fontId="10" fillId="2" borderId="6" xfId="0" applyNumberFormat="1" applyFont="1" applyFill="1" applyBorder="1" applyAlignment="1">
      <alignment vertical="center"/>
    </xf>
    <xf numFmtId="3" fontId="10" fillId="2" borderId="0" xfId="0" applyNumberFormat="1" applyFont="1" applyFill="1" applyAlignment="1">
      <alignment vertical="center"/>
    </xf>
    <xf numFmtId="0" fontId="12" fillId="2" borderId="4" xfId="0" applyFont="1" applyFill="1" applyBorder="1" applyAlignment="1">
      <alignment vertical="center"/>
    </xf>
    <xf numFmtId="3" fontId="12" fillId="2" borderId="7" xfId="0" applyNumberFormat="1" applyFont="1" applyFill="1" applyBorder="1" applyAlignment="1">
      <alignment vertical="center"/>
    </xf>
    <xf numFmtId="3" fontId="12" fillId="2" borderId="4" xfId="0" applyNumberFormat="1" applyFont="1" applyFill="1" applyBorder="1" applyAlignment="1">
      <alignment vertical="center"/>
    </xf>
    <xf numFmtId="0" fontId="13" fillId="2" borderId="0" xfId="0" applyFont="1" applyFill="1"/>
    <xf numFmtId="3" fontId="12" fillId="2" borderId="8" xfId="0" applyNumberFormat="1" applyFont="1" applyFill="1" applyBorder="1" applyAlignment="1">
      <alignment horizontal="right" vertical="center"/>
    </xf>
    <xf numFmtId="3" fontId="12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9" fontId="6" fillId="0" borderId="0" xfId="6" applyFont="1"/>
    <xf numFmtId="3" fontId="1" fillId="0" borderId="0" xfId="0" applyNumberFormat="1" applyFont="1"/>
    <xf numFmtId="1" fontId="1" fillId="0" borderId="0" xfId="0" applyNumberFormat="1" applyFont="1"/>
    <xf numFmtId="3" fontId="5" fillId="2" borderId="10" xfId="0" applyNumberFormat="1" applyFont="1" applyFill="1" applyBorder="1" applyAlignment="1">
      <alignment vertical="center"/>
    </xf>
    <xf numFmtId="3" fontId="6" fillId="2" borderId="15" xfId="0" applyNumberFormat="1" applyFont="1" applyFill="1" applyBorder="1" applyAlignment="1">
      <alignment vertical="center"/>
    </xf>
    <xf numFmtId="3" fontId="6" fillId="0" borderId="0" xfId="0" applyNumberFormat="1" applyFont="1"/>
    <xf numFmtId="3" fontId="6" fillId="2" borderId="1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2" borderId="0" xfId="0" applyFont="1" applyFill="1"/>
    <xf numFmtId="3" fontId="11" fillId="0" borderId="1" xfId="0" applyNumberFormat="1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/>
    </xf>
    <xf numFmtId="3" fontId="6" fillId="2" borderId="5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/>
    </xf>
    <xf numFmtId="3" fontId="6" fillId="0" borderId="0" xfId="0" applyNumberFormat="1" applyFont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0" fontId="12" fillId="2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justify" vertical="top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7" fillId="2" borderId="14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3" fontId="7" fillId="2" borderId="15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3" xr:uid="{00000000-0005-0000-0000-000030000000}"/>
    <cellStyle name="Normal 3" xfId="4" xr:uid="{00000000-0005-0000-0000-000031000000}"/>
    <cellStyle name="Normal 4" xfId="5" xr:uid="{00000000-0005-0000-0000-000032000000}"/>
    <cellStyle name="Normal 5" xfId="1" xr:uid="{00000000-0005-0000-0000-00002F000000}"/>
    <cellStyle name="Normal 7 2" xfId="2" xr:uid="{6B151F45-ECD7-4635-9BB4-6A5661D8B980}"/>
    <cellStyle name="Porcentaje" xfId="6" builtinId="5"/>
  </cellStyles>
  <dxfs count="0"/>
  <tableStyles count="0" defaultTableStyle="TableStyleMedium2" defaultPivotStyle="PivotStyleMedium9"/>
  <colors>
    <mruColors>
      <color rgb="FF009900"/>
      <color rgb="FF8080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86BC-BE7E-4F0C-AA74-2975FDC1ACAA}">
  <sheetPr>
    <pageSetUpPr fitToPage="1"/>
  </sheetPr>
  <dimension ref="A1:O24"/>
  <sheetViews>
    <sheetView workbookViewId="0">
      <selection activeCell="A18" sqref="A18"/>
    </sheetView>
  </sheetViews>
  <sheetFormatPr baseColWidth="10" defaultColWidth="11.44140625" defaultRowHeight="15" x14ac:dyDescent="0.25"/>
  <cols>
    <col min="1" max="1" width="11.44140625" style="40"/>
    <col min="2" max="2" width="17.109375" style="40" customWidth="1"/>
    <col min="3" max="3" width="12.109375" style="40" customWidth="1"/>
    <col min="4" max="4" width="11.44140625" style="40"/>
    <col min="5" max="5" width="12.109375" style="40" customWidth="1"/>
    <col min="6" max="6" width="12.33203125" style="40" customWidth="1"/>
    <col min="7" max="7" width="11.5546875" style="40" customWidth="1"/>
    <col min="8" max="8" width="11.44140625" style="40"/>
    <col min="9" max="9" width="13.33203125" style="40" customWidth="1"/>
    <col min="10" max="10" width="14.109375" style="40" customWidth="1"/>
    <col min="11" max="11" width="13.5546875" style="40" bestFit="1" customWidth="1"/>
    <col min="12" max="16384" width="11.44140625" style="40"/>
  </cols>
  <sheetData>
    <row r="1" spans="1:15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5" ht="30" customHeight="1" x14ac:dyDescent="0.25">
      <c r="A2" s="16"/>
      <c r="B2" s="132" t="s">
        <v>53</v>
      </c>
      <c r="C2" s="132"/>
      <c r="D2" s="132"/>
      <c r="E2" s="132"/>
      <c r="F2" s="132"/>
      <c r="G2" s="132"/>
      <c r="H2" s="132"/>
      <c r="I2" s="132"/>
      <c r="J2" s="41"/>
    </row>
    <row r="3" spans="1:15" ht="24.9" customHeight="1" x14ac:dyDescent="0.25">
      <c r="A3" s="16"/>
      <c r="B3" s="128" t="s">
        <v>0</v>
      </c>
      <c r="C3" s="130" t="s">
        <v>6</v>
      </c>
      <c r="D3" s="130"/>
      <c r="E3" s="130"/>
      <c r="F3" s="130"/>
      <c r="G3" s="130"/>
      <c r="H3" s="130"/>
      <c r="I3" s="131"/>
      <c r="J3" s="41"/>
    </row>
    <row r="4" spans="1:15" ht="24.9" customHeight="1" x14ac:dyDescent="0.25">
      <c r="A4" s="16"/>
      <c r="B4" s="128"/>
      <c r="C4" s="130" t="s">
        <v>4</v>
      </c>
      <c r="D4" s="130"/>
      <c r="E4" s="130"/>
      <c r="F4" s="130"/>
      <c r="G4" s="130"/>
      <c r="H4" s="130" t="s">
        <v>41</v>
      </c>
      <c r="I4" s="131" t="s">
        <v>20</v>
      </c>
      <c r="J4" s="41"/>
      <c r="L4" s="54"/>
    </row>
    <row r="5" spans="1:15" ht="42.75" customHeight="1" x14ac:dyDescent="0.25">
      <c r="A5" s="16"/>
      <c r="B5" s="129"/>
      <c r="C5" s="42" t="s">
        <v>14</v>
      </c>
      <c r="D5" s="43" t="s">
        <v>16</v>
      </c>
      <c r="E5" s="42" t="s">
        <v>30</v>
      </c>
      <c r="F5" s="42" t="s">
        <v>18</v>
      </c>
      <c r="G5" s="42" t="s">
        <v>19</v>
      </c>
      <c r="H5" s="128"/>
      <c r="I5" s="131"/>
      <c r="J5" s="41"/>
    </row>
    <row r="6" spans="1:15" s="51" customFormat="1" ht="30" customHeight="1" x14ac:dyDescent="0.25">
      <c r="A6" s="44"/>
      <c r="B6" s="44" t="s">
        <v>5</v>
      </c>
      <c r="C6" s="45">
        <v>5803442</v>
      </c>
      <c r="D6" s="45">
        <f t="shared" ref="D6" si="0">D7+D8</f>
        <v>502006</v>
      </c>
      <c r="E6" s="45">
        <f>E7+E8</f>
        <v>6305448</v>
      </c>
      <c r="F6" s="45">
        <f t="shared" ref="F6:H6" si="1">F7+F8</f>
        <v>4600697</v>
      </c>
      <c r="G6" s="45">
        <f t="shared" si="1"/>
        <v>3750480.7</v>
      </c>
      <c r="H6" s="45">
        <f t="shared" si="1"/>
        <v>850216.3</v>
      </c>
      <c r="I6" s="46">
        <f>G6/F6*100</f>
        <v>81.519837102943313</v>
      </c>
      <c r="J6" s="47"/>
      <c r="K6" s="48"/>
      <c r="L6" s="49"/>
      <c r="M6" s="50"/>
      <c r="N6" s="49"/>
    </row>
    <row r="7" spans="1:15" ht="30" customHeight="1" x14ac:dyDescent="0.25">
      <c r="A7" s="16"/>
      <c r="B7" s="56" t="s">
        <v>1</v>
      </c>
      <c r="C7" s="57">
        <f>'NODO CUADRO 2 '!C7</f>
        <v>5499960</v>
      </c>
      <c r="D7" s="57">
        <f>'NODO CUADRO 2 '!D7</f>
        <v>394225</v>
      </c>
      <c r="E7" s="57">
        <f>'NODO CUADRO 2 '!E7</f>
        <v>5894185</v>
      </c>
      <c r="F7" s="57">
        <f>'NODO CUADRO 2 '!F7</f>
        <v>4191934</v>
      </c>
      <c r="G7" s="57">
        <f>'NODO CUADRO 2 '!G7</f>
        <v>3533710.23</v>
      </c>
      <c r="H7" s="57">
        <f>F7-G7</f>
        <v>658223.77</v>
      </c>
      <c r="I7" s="58">
        <f>G7/F7*100</f>
        <v>84.29784987072793</v>
      </c>
      <c r="J7" s="52"/>
      <c r="K7" s="48"/>
    </row>
    <row r="8" spans="1:15" ht="30" customHeight="1" x14ac:dyDescent="0.25">
      <c r="A8" s="16"/>
      <c r="B8" s="59" t="s">
        <v>2</v>
      </c>
      <c r="C8" s="60">
        <f>'NODO CUADRO 2 '!C12</f>
        <v>303482</v>
      </c>
      <c r="D8" s="60">
        <f>'NODO CUADRO 2 '!D12</f>
        <v>107781</v>
      </c>
      <c r="E8" s="60">
        <f>'NODO CUADRO 2 '!E12</f>
        <v>411263</v>
      </c>
      <c r="F8" s="60">
        <f>'CUADRO 3 '!F12</f>
        <v>408763</v>
      </c>
      <c r="G8" s="60">
        <f>'NODO CUADRO 2 '!G12</f>
        <v>216770.47</v>
      </c>
      <c r="H8" s="60">
        <f>F8-G8</f>
        <v>191992.53</v>
      </c>
      <c r="I8" s="61">
        <f>G8/F8*100</f>
        <v>53.03084427895871</v>
      </c>
      <c r="J8" s="52"/>
      <c r="K8" s="48"/>
      <c r="L8" s="54"/>
    </row>
    <row r="9" spans="1:15" ht="15" customHeight="1" x14ac:dyDescent="0.25">
      <c r="A9" s="16"/>
      <c r="B9" s="3" t="s">
        <v>22</v>
      </c>
      <c r="C9" s="16"/>
      <c r="D9" s="16"/>
      <c r="E9" s="16"/>
      <c r="F9" s="16"/>
      <c r="G9" s="16"/>
      <c r="H9" s="16"/>
      <c r="I9" s="16"/>
      <c r="J9" s="16"/>
    </row>
    <row r="10" spans="1:1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 spans="1:1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3" spans="1:15" x14ac:dyDescent="0.25">
      <c r="O13" s="55"/>
    </row>
    <row r="14" spans="1:15" x14ac:dyDescent="0.25">
      <c r="D14" s="53"/>
      <c r="E14" s="53"/>
      <c r="I14" s="53"/>
      <c r="J14" s="53"/>
    </row>
    <row r="15" spans="1:15" x14ac:dyDescent="0.25">
      <c r="D15" s="53"/>
      <c r="E15" s="53"/>
      <c r="F15" s="54"/>
      <c r="K15" s="55"/>
    </row>
    <row r="16" spans="1:15" x14ac:dyDescent="0.25">
      <c r="D16" s="54"/>
      <c r="E16" s="54"/>
      <c r="F16" s="54"/>
    </row>
    <row r="17" spans="4:11" x14ac:dyDescent="0.25">
      <c r="F17" s="54"/>
      <c r="G17" s="53"/>
      <c r="K17" s="54"/>
    </row>
    <row r="18" spans="4:11" x14ac:dyDescent="0.25">
      <c r="F18" s="53"/>
      <c r="I18" s="54"/>
    </row>
    <row r="21" spans="4:11" x14ac:dyDescent="0.25">
      <c r="D21" s="54"/>
      <c r="E21" s="54"/>
    </row>
    <row r="24" spans="4:11" x14ac:dyDescent="0.25">
      <c r="I24" s="55"/>
      <c r="J24" s="55"/>
    </row>
  </sheetData>
  <mergeCells count="6">
    <mergeCell ref="B3:B5"/>
    <mergeCell ref="C4:G4"/>
    <mergeCell ref="C3:I3"/>
    <mergeCell ref="B2:I2"/>
    <mergeCell ref="H4:H5"/>
    <mergeCell ref="I4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488F-3D61-4DF1-97E8-709C0ACA3183}">
  <dimension ref="A1:M16"/>
  <sheetViews>
    <sheetView zoomScaleNormal="100" workbookViewId="0">
      <selection activeCell="L16" sqref="L16"/>
    </sheetView>
  </sheetViews>
  <sheetFormatPr baseColWidth="10" defaultColWidth="11.44140625" defaultRowHeight="13.2" x14ac:dyDescent="0.25"/>
  <cols>
    <col min="1" max="1" width="11.44140625" style="1"/>
    <col min="2" max="2" width="27.6640625" style="1" customWidth="1"/>
    <col min="3" max="3" width="11.44140625" style="1" customWidth="1"/>
    <col min="4" max="4" width="11" style="1" customWidth="1"/>
    <col min="5" max="5" width="12.44140625" style="1" customWidth="1"/>
    <col min="6" max="6" width="12.33203125" style="1" customWidth="1"/>
    <col min="7" max="7" width="11.44140625" style="1" customWidth="1"/>
    <col min="8" max="8" width="11.6640625" style="1" customWidth="1"/>
    <col min="9" max="9" width="12" style="1" customWidth="1"/>
    <col min="10" max="10" width="11.44140625" style="1"/>
    <col min="11" max="11" width="13.5546875" style="1" bestFit="1" customWidth="1"/>
    <col min="12" max="12" width="11.44140625" style="1"/>
    <col min="13" max="13" width="12.6640625" style="1" bestFit="1" customWidth="1"/>
    <col min="14" max="16384" width="11.44140625" style="1"/>
  </cols>
  <sheetData>
    <row r="1" spans="1:13" ht="42.7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3" ht="25.5" customHeight="1" x14ac:dyDescent="0.25">
      <c r="A2" s="3"/>
      <c r="B2" s="133" t="s">
        <v>52</v>
      </c>
      <c r="C2" s="133"/>
      <c r="D2" s="133"/>
      <c r="E2" s="133"/>
      <c r="F2" s="133"/>
      <c r="G2" s="133"/>
      <c r="H2" s="133"/>
      <c r="I2" s="133"/>
      <c r="J2" s="3"/>
    </row>
    <row r="3" spans="1:13" ht="30" customHeight="1" x14ac:dyDescent="0.25">
      <c r="A3" s="3"/>
      <c r="B3" s="134" t="s">
        <v>3</v>
      </c>
      <c r="C3" s="136" t="s">
        <v>6</v>
      </c>
      <c r="D3" s="136"/>
      <c r="E3" s="136"/>
      <c r="F3" s="136"/>
      <c r="G3" s="136"/>
      <c r="H3" s="136"/>
      <c r="I3" s="137"/>
      <c r="J3" s="3"/>
    </row>
    <row r="4" spans="1:13" ht="30" customHeight="1" x14ac:dyDescent="0.25">
      <c r="A4" s="3"/>
      <c r="B4" s="134"/>
      <c r="C4" s="130" t="s">
        <v>4</v>
      </c>
      <c r="D4" s="130"/>
      <c r="E4" s="130"/>
      <c r="F4" s="130"/>
      <c r="G4" s="130"/>
      <c r="H4" s="130" t="s">
        <v>41</v>
      </c>
      <c r="I4" s="131" t="s">
        <v>20</v>
      </c>
      <c r="J4" s="3"/>
    </row>
    <row r="5" spans="1:13" ht="30" customHeight="1" x14ac:dyDescent="0.25">
      <c r="A5" s="3"/>
      <c r="B5" s="135"/>
      <c r="C5" s="42" t="s">
        <v>14</v>
      </c>
      <c r="D5" s="42" t="s">
        <v>16</v>
      </c>
      <c r="E5" s="43" t="s">
        <v>30</v>
      </c>
      <c r="F5" s="42" t="s">
        <v>42</v>
      </c>
      <c r="G5" s="42" t="s">
        <v>19</v>
      </c>
      <c r="H5" s="130"/>
      <c r="I5" s="131"/>
      <c r="J5" s="3"/>
    </row>
    <row r="6" spans="1:13" s="2" customFormat="1" ht="30" customHeight="1" x14ac:dyDescent="0.3">
      <c r="A6" s="12"/>
      <c r="B6" s="63" t="s">
        <v>9</v>
      </c>
      <c r="C6" s="64">
        <f>C12+C7</f>
        <v>5803442</v>
      </c>
      <c r="D6" s="64">
        <f t="shared" ref="D6:E6" si="0">D12+D7</f>
        <v>502006</v>
      </c>
      <c r="E6" s="64">
        <f t="shared" si="0"/>
        <v>6305448</v>
      </c>
      <c r="F6" s="64">
        <f>F12+F7</f>
        <v>4600697</v>
      </c>
      <c r="G6" s="64">
        <f t="shared" ref="G6" si="1">G12+G7</f>
        <v>3750480.7</v>
      </c>
      <c r="H6" s="64">
        <f>H12+H7</f>
        <v>850216.3</v>
      </c>
      <c r="I6" s="65">
        <f t="shared" ref="I6" si="2">G6/F6*100</f>
        <v>81.519837102943313</v>
      </c>
      <c r="J6" s="12"/>
      <c r="K6" s="11"/>
    </row>
    <row r="7" spans="1:13" ht="30" customHeight="1" x14ac:dyDescent="0.25">
      <c r="A7" s="3"/>
      <c r="B7" s="44" t="s">
        <v>1</v>
      </c>
      <c r="C7" s="45">
        <f>SUM(C8:C11)</f>
        <v>5499960</v>
      </c>
      <c r="D7" s="75">
        <f>SUM(D8:D11)</f>
        <v>394225</v>
      </c>
      <c r="E7" s="45">
        <f>E8+E9+E10+E11</f>
        <v>5894185</v>
      </c>
      <c r="F7" s="75">
        <f>SUM(F8:F11)</f>
        <v>4191934</v>
      </c>
      <c r="G7" s="45">
        <f>SUM(G8:G11)</f>
        <v>3533710.23</v>
      </c>
      <c r="H7" s="45">
        <f>SUM(H8:H11)</f>
        <v>658223.77</v>
      </c>
      <c r="I7" s="47">
        <f t="shared" ref="I7:I12" si="3">G7/F7*100</f>
        <v>84.29784987072793</v>
      </c>
      <c r="J7" s="3"/>
      <c r="K7" s="11"/>
      <c r="M7" s="99"/>
    </row>
    <row r="8" spans="1:13" ht="30" customHeight="1" x14ac:dyDescent="0.25">
      <c r="A8" s="3"/>
      <c r="B8" s="72" t="s">
        <v>10</v>
      </c>
      <c r="C8" s="57">
        <f>'CUADRO 3 '!C8</f>
        <v>4695582</v>
      </c>
      <c r="D8" s="101">
        <f>'CUADRO 3 '!D8</f>
        <v>212886</v>
      </c>
      <c r="E8" s="57">
        <f>C8+D8</f>
        <v>4908468</v>
      </c>
      <c r="F8" s="76">
        <f>'CUADRO 3 '!F8</f>
        <v>3278045</v>
      </c>
      <c r="G8" s="77">
        <f>'CUADRO 3 '!G8</f>
        <v>3031503.21</v>
      </c>
      <c r="H8" s="57">
        <f>F8-G8</f>
        <v>246541.79000000004</v>
      </c>
      <c r="I8" s="58">
        <f t="shared" si="3"/>
        <v>92.478999220572007</v>
      </c>
      <c r="J8" s="3"/>
      <c r="K8" s="11"/>
      <c r="M8" s="100"/>
    </row>
    <row r="9" spans="1:13" ht="30" customHeight="1" x14ac:dyDescent="0.25">
      <c r="A9" s="3"/>
      <c r="B9" s="72" t="s">
        <v>11</v>
      </c>
      <c r="C9" s="57">
        <f>'CUADRO 3 '!C9</f>
        <v>519278</v>
      </c>
      <c r="D9" s="101">
        <f>'CUADRO 3 '!D9</f>
        <v>200260</v>
      </c>
      <c r="E9" s="57">
        <f t="shared" ref="E9:E11" si="4">C9+D9</f>
        <v>719538</v>
      </c>
      <c r="F9" s="76">
        <f>'CUADRO 3 '!F9</f>
        <v>647710</v>
      </c>
      <c r="G9" s="77">
        <f>'CUADRO 3 '!G9</f>
        <v>343483.9</v>
      </c>
      <c r="H9" s="57">
        <f t="shared" ref="H9:H11" si="5">F9-G9</f>
        <v>304226.09999999998</v>
      </c>
      <c r="I9" s="58">
        <f t="shared" si="3"/>
        <v>53.030507480199475</v>
      </c>
      <c r="J9" s="3"/>
      <c r="K9" s="11"/>
    </row>
    <row r="10" spans="1:13" ht="30" customHeight="1" x14ac:dyDescent="0.25">
      <c r="A10" s="3"/>
      <c r="B10" s="72" t="s">
        <v>12</v>
      </c>
      <c r="C10" s="57">
        <f>'CUADRO 3 '!C10</f>
        <v>212100</v>
      </c>
      <c r="D10" s="101">
        <f>'CUADRO 3 '!D10</f>
        <v>-25621</v>
      </c>
      <c r="E10" s="57">
        <f t="shared" si="4"/>
        <v>186479</v>
      </c>
      <c r="F10" s="76">
        <f>'CUADRO 3 '!F10</f>
        <v>186479</v>
      </c>
      <c r="G10" s="77">
        <f>'CUADRO 3 '!G10</f>
        <v>101122</v>
      </c>
      <c r="H10" s="57">
        <f t="shared" si="5"/>
        <v>85357</v>
      </c>
      <c r="I10" s="58">
        <f t="shared" si="3"/>
        <v>54.22701751939897</v>
      </c>
      <c r="J10" s="3"/>
      <c r="K10" s="11"/>
    </row>
    <row r="11" spans="1:13" ht="30" customHeight="1" x14ac:dyDescent="0.25">
      <c r="A11" s="3"/>
      <c r="B11" s="72" t="s">
        <v>13</v>
      </c>
      <c r="C11" s="57">
        <f>'CUADRO 3 '!C11</f>
        <v>73000</v>
      </c>
      <c r="D11" s="101">
        <f>'CUADRO 3 '!D11</f>
        <v>6700</v>
      </c>
      <c r="E11" s="57">
        <f t="shared" si="4"/>
        <v>79700</v>
      </c>
      <c r="F11" s="76">
        <f>'CUADRO 3 '!F11</f>
        <v>79700</v>
      </c>
      <c r="G11" s="77">
        <f>'CUADRO 3 '!G11</f>
        <v>57601.119999999995</v>
      </c>
      <c r="H11" s="57">
        <f t="shared" si="5"/>
        <v>22098.880000000005</v>
      </c>
      <c r="I11" s="58">
        <f t="shared" si="3"/>
        <v>72.27242158092848</v>
      </c>
      <c r="J11" s="3"/>
      <c r="K11" s="11"/>
    </row>
    <row r="12" spans="1:13" s="2" customFormat="1" ht="30" customHeight="1" x14ac:dyDescent="0.25">
      <c r="A12" s="12"/>
      <c r="B12" s="73" t="s">
        <v>2</v>
      </c>
      <c r="C12" s="74">
        <f>'CUADRO 3 '!C12</f>
        <v>303482</v>
      </c>
      <c r="D12" s="102">
        <f>'CUADRO 3 '!D12</f>
        <v>107781</v>
      </c>
      <c r="E12" s="74">
        <f>C12+D12</f>
        <v>411263</v>
      </c>
      <c r="F12" s="78">
        <f>'CUADRO 3 '!F12</f>
        <v>408763</v>
      </c>
      <c r="G12" s="79">
        <f>'CUADRO 3 '!G12</f>
        <v>216770.47</v>
      </c>
      <c r="H12" s="74">
        <f>F12-G12</f>
        <v>191992.53</v>
      </c>
      <c r="I12" s="104">
        <f t="shared" si="3"/>
        <v>53.03084427895871</v>
      </c>
      <c r="J12" s="12"/>
      <c r="K12" s="62"/>
    </row>
    <row r="13" spans="1:13" ht="15" x14ac:dyDescent="0.25">
      <c r="A13" s="3"/>
      <c r="B13" s="3" t="s">
        <v>7</v>
      </c>
      <c r="C13" s="16"/>
      <c r="D13" s="16"/>
      <c r="E13" s="16"/>
      <c r="F13" s="16"/>
      <c r="G13" s="16"/>
      <c r="H13" s="16"/>
      <c r="I13" s="16"/>
      <c r="J13" s="3"/>
    </row>
    <row r="14" spans="1:1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3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</sheetData>
  <mergeCells count="6">
    <mergeCell ref="B2:I2"/>
    <mergeCell ref="B3:B5"/>
    <mergeCell ref="C3:I3"/>
    <mergeCell ref="C4:G4"/>
    <mergeCell ref="H4:H5"/>
    <mergeCell ref="I4:I5"/>
  </mergeCells>
  <pageMargins left="0.7" right="0.7" top="0.75" bottom="0.75" header="0.3" footer="0.3"/>
  <pageSetup orientation="portrait" r:id="rId1"/>
  <ignoredErrors>
    <ignoredError sqref="E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771F1-3484-4A73-88E0-0B870E90C125}">
  <dimension ref="A1:R21"/>
  <sheetViews>
    <sheetView zoomScaleNormal="100" workbookViewId="0">
      <selection activeCell="M16" sqref="M16:M17"/>
    </sheetView>
  </sheetViews>
  <sheetFormatPr baseColWidth="10" defaultColWidth="11.44140625" defaultRowHeight="15" x14ac:dyDescent="0.25"/>
  <cols>
    <col min="1" max="1" width="10.88671875" style="16" customWidth="1"/>
    <col min="2" max="2" width="25" style="40" customWidth="1"/>
    <col min="3" max="6" width="10.33203125" style="54" customWidth="1"/>
    <col min="7" max="7" width="11.109375" style="54" customWidth="1"/>
    <col min="8" max="8" width="11.33203125" style="54" customWidth="1"/>
    <col min="9" max="11" width="10.33203125" style="54" customWidth="1"/>
    <col min="12" max="12" width="11.44140625" style="40"/>
    <col min="13" max="13" width="15" style="54" customWidth="1"/>
    <col min="14" max="14" width="15.88671875" style="40" bestFit="1" customWidth="1"/>
    <col min="15" max="15" width="16.88671875" style="40" customWidth="1"/>
    <col min="16" max="16" width="15.88671875" style="40" customWidth="1"/>
    <col min="17" max="16384" width="11.44140625" style="40"/>
  </cols>
  <sheetData>
    <row r="1" spans="1:18" x14ac:dyDescent="0.25">
      <c r="B1" s="16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8" s="1" customFormat="1" ht="27.75" customHeight="1" x14ac:dyDescent="0.25">
      <c r="A2" s="3"/>
      <c r="B2" s="138" t="s">
        <v>51</v>
      </c>
      <c r="C2" s="138"/>
      <c r="D2" s="138"/>
      <c r="E2" s="138"/>
      <c r="F2" s="138"/>
      <c r="G2" s="138"/>
      <c r="H2" s="138"/>
      <c r="I2" s="138"/>
      <c r="J2" s="138"/>
      <c r="K2" s="138"/>
      <c r="L2" s="80"/>
      <c r="M2" s="99"/>
    </row>
    <row r="3" spans="1:18" s="1" customFormat="1" ht="22.5" customHeight="1" x14ac:dyDescent="0.25">
      <c r="A3" s="3"/>
      <c r="B3" s="139" t="s">
        <v>23</v>
      </c>
      <c r="C3" s="140" t="s">
        <v>6</v>
      </c>
      <c r="D3" s="141"/>
      <c r="E3" s="141"/>
      <c r="F3" s="141"/>
      <c r="G3" s="141"/>
      <c r="H3" s="141"/>
      <c r="I3" s="141"/>
      <c r="J3" s="142"/>
      <c r="K3" s="140" t="s">
        <v>47</v>
      </c>
      <c r="L3" s="39"/>
      <c r="M3" s="99"/>
    </row>
    <row r="4" spans="1:18" s="1" customFormat="1" ht="17.25" customHeight="1" x14ac:dyDescent="0.25">
      <c r="A4" s="3"/>
      <c r="B4" s="139"/>
      <c r="C4" s="140" t="s">
        <v>4</v>
      </c>
      <c r="D4" s="141"/>
      <c r="E4" s="141"/>
      <c r="F4" s="141"/>
      <c r="G4" s="142"/>
      <c r="H4" s="143" t="s">
        <v>43</v>
      </c>
      <c r="I4" s="143" t="s">
        <v>44</v>
      </c>
      <c r="J4" s="143" t="s">
        <v>45</v>
      </c>
      <c r="K4" s="140"/>
      <c r="L4" s="39"/>
      <c r="M4" s="99"/>
    </row>
    <row r="5" spans="1:18" s="1" customFormat="1" ht="28.5" customHeight="1" x14ac:dyDescent="0.25">
      <c r="A5" s="3"/>
      <c r="B5" s="139"/>
      <c r="C5" s="81" t="s">
        <v>15</v>
      </c>
      <c r="D5" s="81" t="s">
        <v>21</v>
      </c>
      <c r="E5" s="81" t="s">
        <v>30</v>
      </c>
      <c r="F5" s="81" t="s">
        <v>18</v>
      </c>
      <c r="G5" s="81" t="s">
        <v>46</v>
      </c>
      <c r="H5" s="143"/>
      <c r="I5" s="143"/>
      <c r="J5" s="143"/>
      <c r="K5" s="140"/>
      <c r="L5" s="39"/>
      <c r="M5" s="99"/>
      <c r="N5" s="29"/>
    </row>
    <row r="6" spans="1:18" s="95" customFormat="1" ht="28.5" customHeight="1" x14ac:dyDescent="0.3">
      <c r="A6" s="94"/>
      <c r="B6" s="117" t="s">
        <v>8</v>
      </c>
      <c r="C6" s="92">
        <f>C7+C12</f>
        <v>5803442</v>
      </c>
      <c r="D6" s="92">
        <f t="shared" ref="D6:K6" si="0">D7+D12</f>
        <v>502006</v>
      </c>
      <c r="E6" s="92">
        <f t="shared" si="0"/>
        <v>6305448</v>
      </c>
      <c r="F6" s="92">
        <f t="shared" si="0"/>
        <v>4600697</v>
      </c>
      <c r="G6" s="92">
        <f t="shared" si="0"/>
        <v>3750480.7</v>
      </c>
      <c r="H6" s="92">
        <f t="shared" si="0"/>
        <v>133055.4</v>
      </c>
      <c r="I6" s="92">
        <f t="shared" si="0"/>
        <v>307855.31</v>
      </c>
      <c r="J6" s="92">
        <f t="shared" si="0"/>
        <v>3309569.9899999998</v>
      </c>
      <c r="K6" s="93">
        <f t="shared" si="0"/>
        <v>3617425.3000000003</v>
      </c>
      <c r="L6" s="116">
        <f>F6-G6</f>
        <v>850216.29999999981</v>
      </c>
      <c r="M6" s="115">
        <f>J6+I6</f>
        <v>3617425.3</v>
      </c>
      <c r="N6" s="96">
        <f>M6/F6*100</f>
        <v>78.627766618840582</v>
      </c>
      <c r="O6" s="95">
        <f>K6/F6*100</f>
        <v>78.627766618840582</v>
      </c>
      <c r="P6" s="96">
        <f>G6/F6*100</f>
        <v>81.519837102943313</v>
      </c>
    </row>
    <row r="7" spans="1:18" s="68" customFormat="1" ht="30" customHeight="1" x14ac:dyDescent="0.3">
      <c r="A7" s="63"/>
      <c r="B7" s="82" t="s">
        <v>27</v>
      </c>
      <c r="C7" s="83">
        <f>SUM(C8:C11)</f>
        <v>5499960</v>
      </c>
      <c r="D7" s="84">
        <f>SUM(D8:D11)</f>
        <v>394225</v>
      </c>
      <c r="E7" s="84">
        <f t="shared" ref="E7:K7" si="1">SUM(E8:E11)</f>
        <v>5894185</v>
      </c>
      <c r="F7" s="84">
        <f t="shared" si="1"/>
        <v>4191934</v>
      </c>
      <c r="G7" s="84">
        <f t="shared" si="1"/>
        <v>3533710.23</v>
      </c>
      <c r="H7" s="84">
        <f>SUM(H8:H11)</f>
        <v>92182.86</v>
      </c>
      <c r="I7" s="84">
        <f t="shared" si="1"/>
        <v>213628.72999999998</v>
      </c>
      <c r="J7" s="84">
        <f t="shared" si="1"/>
        <v>3227898.6399999997</v>
      </c>
      <c r="K7" s="84">
        <f t="shared" si="1"/>
        <v>3441527.37</v>
      </c>
      <c r="L7" s="67"/>
      <c r="M7" s="115">
        <f>J7+I7</f>
        <v>3441527.3699999996</v>
      </c>
      <c r="N7" s="69"/>
      <c r="O7" s="98"/>
    </row>
    <row r="8" spans="1:18" ht="35.1" customHeight="1" x14ac:dyDescent="0.25">
      <c r="B8" s="85" t="s">
        <v>10</v>
      </c>
      <c r="C8" s="86">
        <v>4695582</v>
      </c>
      <c r="D8" s="87">
        <v>212886</v>
      </c>
      <c r="E8" s="86">
        <f>C8+D8</f>
        <v>4908468</v>
      </c>
      <c r="F8" s="86">
        <v>3278045</v>
      </c>
      <c r="G8" s="86">
        <f>H8+I8+J8</f>
        <v>3031503.21</v>
      </c>
      <c r="H8" s="87">
        <v>0</v>
      </c>
      <c r="I8" s="86">
        <v>123587.68</v>
      </c>
      <c r="J8" s="86">
        <v>2907915.53</v>
      </c>
      <c r="K8" s="87">
        <f>J8+I8</f>
        <v>3031503.21</v>
      </c>
      <c r="L8" s="15"/>
      <c r="M8" s="115">
        <f t="shared" ref="M8:M12" si="2">J8+I8</f>
        <v>3031503.21</v>
      </c>
      <c r="N8" s="70"/>
      <c r="O8" s="54"/>
    </row>
    <row r="9" spans="1:18" ht="35.1" customHeight="1" x14ac:dyDescent="0.25">
      <c r="B9" s="85" t="s">
        <v>11</v>
      </c>
      <c r="C9" s="86">
        <v>519278</v>
      </c>
      <c r="D9" s="87">
        <v>200260</v>
      </c>
      <c r="E9" s="86">
        <f t="shared" ref="E9:E11" si="3">C9+D9</f>
        <v>719538</v>
      </c>
      <c r="F9" s="86">
        <v>647710</v>
      </c>
      <c r="G9" s="86">
        <f t="shared" ref="G9:G11" si="4">H9+I9+J9</f>
        <v>343483.9</v>
      </c>
      <c r="H9" s="87">
        <v>45753.34</v>
      </c>
      <c r="I9" s="86">
        <v>46302.09</v>
      </c>
      <c r="J9" s="86">
        <v>251428.47</v>
      </c>
      <c r="K9" s="87">
        <f>J9+I9</f>
        <v>297730.56</v>
      </c>
      <c r="L9" s="15"/>
      <c r="M9" s="115">
        <f t="shared" si="2"/>
        <v>297730.56</v>
      </c>
      <c r="N9" s="55"/>
      <c r="O9" s="66"/>
      <c r="P9" s="66"/>
      <c r="R9" s="66"/>
    </row>
    <row r="10" spans="1:18" ht="35.1" customHeight="1" x14ac:dyDescent="0.25">
      <c r="B10" s="85" t="s">
        <v>12</v>
      </c>
      <c r="C10" s="86">
        <v>212100</v>
      </c>
      <c r="D10" s="87">
        <v>-25621</v>
      </c>
      <c r="E10" s="86">
        <f t="shared" si="3"/>
        <v>186479</v>
      </c>
      <c r="F10" s="86">
        <v>186479</v>
      </c>
      <c r="G10" s="86">
        <f t="shared" si="4"/>
        <v>101122</v>
      </c>
      <c r="H10" s="87">
        <v>34685.53</v>
      </c>
      <c r="I10" s="86">
        <v>4470.1899999999996</v>
      </c>
      <c r="J10" s="86">
        <v>61966.28</v>
      </c>
      <c r="K10" s="87">
        <f t="shared" ref="K10" si="5">J10+I10</f>
        <v>66436.47</v>
      </c>
      <c r="L10" s="15"/>
      <c r="M10" s="115">
        <f t="shared" si="2"/>
        <v>66436.47</v>
      </c>
      <c r="N10" s="66"/>
      <c r="O10" s="66"/>
    </row>
    <row r="11" spans="1:18" ht="35.1" customHeight="1" x14ac:dyDescent="0.25">
      <c r="B11" s="85" t="s">
        <v>13</v>
      </c>
      <c r="C11" s="86">
        <v>73000</v>
      </c>
      <c r="D11" s="87">
        <v>6700</v>
      </c>
      <c r="E11" s="86">
        <f t="shared" si="3"/>
        <v>79700</v>
      </c>
      <c r="F11" s="86">
        <v>79700</v>
      </c>
      <c r="G11" s="86">
        <f t="shared" si="4"/>
        <v>57601.119999999995</v>
      </c>
      <c r="H11" s="87">
        <v>11743.99</v>
      </c>
      <c r="I11" s="86">
        <v>39268.769999999997</v>
      </c>
      <c r="J11" s="86">
        <v>6588.36</v>
      </c>
      <c r="K11" s="87">
        <f>J11+I11</f>
        <v>45857.13</v>
      </c>
      <c r="L11" s="15"/>
      <c r="M11" s="115">
        <f t="shared" si="2"/>
        <v>45857.13</v>
      </c>
      <c r="N11" s="66"/>
      <c r="O11" s="66"/>
    </row>
    <row r="12" spans="1:18" s="68" customFormat="1" ht="35.1" customHeight="1" x14ac:dyDescent="0.3">
      <c r="A12" s="63"/>
      <c r="B12" s="88" t="s">
        <v>28</v>
      </c>
      <c r="C12" s="89">
        <f>303482</f>
        <v>303482</v>
      </c>
      <c r="D12" s="90">
        <v>107781</v>
      </c>
      <c r="E12" s="89">
        <f>C12+D12</f>
        <v>411263</v>
      </c>
      <c r="F12" s="89">
        <v>408763</v>
      </c>
      <c r="G12" s="89">
        <f>H12+I12+J12</f>
        <v>216770.47</v>
      </c>
      <c r="H12" s="90">
        <v>40872.54</v>
      </c>
      <c r="I12" s="89">
        <v>94226.58</v>
      </c>
      <c r="J12" s="89">
        <v>81671.350000000006</v>
      </c>
      <c r="K12" s="90">
        <f>J12+I12</f>
        <v>175897.93</v>
      </c>
      <c r="L12" s="67"/>
      <c r="M12" s="115">
        <f t="shared" si="2"/>
        <v>175897.93</v>
      </c>
      <c r="N12" s="71"/>
      <c r="O12" s="71"/>
      <c r="Q12" s="103"/>
    </row>
    <row r="13" spans="1:18" ht="13.5" customHeight="1" x14ac:dyDescent="0.25">
      <c r="B13" s="91" t="s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6"/>
      <c r="N13" s="54"/>
    </row>
    <row r="14" spans="1:18" x14ac:dyDescent="0.25"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6"/>
    </row>
    <row r="15" spans="1:18" x14ac:dyDescent="0.25"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6"/>
    </row>
    <row r="17" spans="12:14" x14ac:dyDescent="0.25">
      <c r="L17" s="54"/>
    </row>
    <row r="21" spans="12:14" x14ac:dyDescent="0.25">
      <c r="N21" s="54"/>
    </row>
  </sheetData>
  <mergeCells count="8">
    <mergeCell ref="B2:K2"/>
    <mergeCell ref="B3:B5"/>
    <mergeCell ref="K3:K5"/>
    <mergeCell ref="C3:J3"/>
    <mergeCell ref="C4:G4"/>
    <mergeCell ref="H4:H5"/>
    <mergeCell ref="I4:I5"/>
    <mergeCell ref="J4:J5"/>
  </mergeCells>
  <pageMargins left="0.7" right="0.7" top="0.75" bottom="0.75" header="0.3" footer="0.3"/>
  <pageSetup scale="64" orientation="portrait" r:id="rId1"/>
  <ignoredErrors>
    <ignoredError sqref="C7 I7:K7 E7:G7 D7 H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06D0-2D44-4F86-BB7B-5CF3FE532137}">
  <dimension ref="A1:J16"/>
  <sheetViews>
    <sheetView tabSelected="1" zoomScaleNormal="100" zoomScaleSheetLayoutView="90" workbookViewId="0">
      <selection activeCell="Q4" sqref="Q4"/>
    </sheetView>
  </sheetViews>
  <sheetFormatPr baseColWidth="10" defaultColWidth="11.44140625" defaultRowHeight="15" x14ac:dyDescent="0.25"/>
  <cols>
    <col min="1" max="1" width="52.88671875" style="16" customWidth="1"/>
    <col min="2" max="7" width="9.6640625" style="16" customWidth="1"/>
    <col min="8" max="8" width="10.109375" style="114" customWidth="1"/>
    <col min="9" max="16384" width="11.44140625" style="16"/>
  </cols>
  <sheetData>
    <row r="1" spans="1:10" s="15" customFormat="1" ht="31.5" customHeight="1" x14ac:dyDescent="0.25">
      <c r="A1" s="121" t="s">
        <v>54</v>
      </c>
      <c r="B1" s="121"/>
      <c r="C1" s="121"/>
      <c r="D1" s="121"/>
      <c r="E1" s="121"/>
      <c r="F1" s="121"/>
      <c r="G1" s="121"/>
      <c r="H1" s="121"/>
    </row>
    <row r="2" spans="1:10" s="5" customFormat="1" ht="18.75" customHeight="1" x14ac:dyDescent="0.25">
      <c r="A2" s="122" t="s">
        <v>26</v>
      </c>
      <c r="B2" s="124" t="s">
        <v>29</v>
      </c>
      <c r="C2" s="124"/>
      <c r="D2" s="124"/>
      <c r="E2" s="124"/>
      <c r="F2" s="124"/>
      <c r="G2" s="124"/>
      <c r="H2" s="125"/>
    </row>
    <row r="3" spans="1:10" s="5" customFormat="1" ht="21.9" customHeight="1" x14ac:dyDescent="0.25">
      <c r="A3" s="123"/>
      <c r="B3" s="126" t="s">
        <v>6</v>
      </c>
      <c r="C3" s="126"/>
      <c r="D3" s="126"/>
      <c r="E3" s="126"/>
      <c r="F3" s="126"/>
      <c r="G3" s="126"/>
      <c r="H3" s="127"/>
    </row>
    <row r="4" spans="1:10" s="3" customFormat="1" ht="53.25" customHeight="1" x14ac:dyDescent="0.25">
      <c r="A4" s="123"/>
      <c r="B4" s="22" t="s">
        <v>14</v>
      </c>
      <c r="C4" s="23" t="s">
        <v>16</v>
      </c>
      <c r="D4" s="22" t="s">
        <v>17</v>
      </c>
      <c r="E4" s="23" t="s">
        <v>18</v>
      </c>
      <c r="F4" s="23" t="s">
        <v>19</v>
      </c>
      <c r="G4" s="22" t="s">
        <v>50</v>
      </c>
      <c r="H4" s="24" t="s">
        <v>20</v>
      </c>
    </row>
    <row r="5" spans="1:10" ht="27.75" customHeight="1" x14ac:dyDescent="0.25">
      <c r="A5" s="21" t="s">
        <v>24</v>
      </c>
      <c r="B5" s="17">
        <f>B8+B12</f>
        <v>303482</v>
      </c>
      <c r="C5" s="17">
        <f t="shared" ref="C5:G5" si="0">C8+C12</f>
        <v>107781</v>
      </c>
      <c r="D5" s="17">
        <f t="shared" si="0"/>
        <v>411263</v>
      </c>
      <c r="E5" s="17">
        <f>E8+E12</f>
        <v>408763</v>
      </c>
      <c r="F5" s="17">
        <f t="shared" si="0"/>
        <v>216770.47</v>
      </c>
      <c r="G5" s="17">
        <f t="shared" si="0"/>
        <v>191992.53</v>
      </c>
      <c r="H5" s="110">
        <f>F5/E5*100</f>
        <v>53.03084427895871</v>
      </c>
      <c r="J5" s="15"/>
    </row>
    <row r="6" spans="1:10" ht="27.75" hidden="1" customHeight="1" x14ac:dyDescent="0.25">
      <c r="H6" s="52"/>
      <c r="J6" s="15"/>
    </row>
    <row r="7" spans="1:10" s="19" customFormat="1" ht="81.599999999999994" hidden="1" customHeight="1" x14ac:dyDescent="0.25">
      <c r="H7" s="111"/>
    </row>
    <row r="8" spans="1:10" s="106" customFormat="1" ht="44.25" customHeight="1" x14ac:dyDescent="0.3">
      <c r="A8" s="105" t="s">
        <v>48</v>
      </c>
      <c r="B8" s="107">
        <f>B9+B10+K11+B11</f>
        <v>233482</v>
      </c>
      <c r="C8" s="107">
        <f>C9+C10+L11+C11</f>
        <v>167672</v>
      </c>
      <c r="D8" s="107">
        <f t="shared" ref="D8:G8" si="1">D9+D10+M11+D11</f>
        <v>401154</v>
      </c>
      <c r="E8" s="107">
        <f>E9+E10+N11+E11</f>
        <v>398654</v>
      </c>
      <c r="F8" s="107">
        <f t="shared" si="1"/>
        <v>210520.1</v>
      </c>
      <c r="G8" s="107">
        <f t="shared" si="1"/>
        <v>188133.9</v>
      </c>
      <c r="H8" s="119">
        <f>F8/E8*100</f>
        <v>52.807722987854135</v>
      </c>
    </row>
    <row r="9" spans="1:10" s="19" customFormat="1" ht="64.5" customHeight="1" x14ac:dyDescent="0.25">
      <c r="A9" s="37" t="s">
        <v>40</v>
      </c>
      <c r="B9" s="18">
        <v>30000</v>
      </c>
      <c r="C9" s="18">
        <v>-17319</v>
      </c>
      <c r="D9" s="18">
        <v>12681</v>
      </c>
      <c r="E9" s="18">
        <v>10181</v>
      </c>
      <c r="F9" s="18">
        <v>10179.98</v>
      </c>
      <c r="G9" s="18">
        <f>E9-F9</f>
        <v>1.0200000000004366</v>
      </c>
      <c r="H9" s="97">
        <f>F9/E9*100</f>
        <v>99.989981337786077</v>
      </c>
    </row>
    <row r="10" spans="1:10" s="19" customFormat="1" ht="63" customHeight="1" x14ac:dyDescent="0.25">
      <c r="A10" s="37" t="s">
        <v>37</v>
      </c>
      <c r="B10" s="18">
        <v>184482</v>
      </c>
      <c r="C10" s="18">
        <v>203991</v>
      </c>
      <c r="D10" s="18">
        <f>B10+C10</f>
        <v>388473</v>
      </c>
      <c r="E10" s="18">
        <v>388473</v>
      </c>
      <c r="F10" s="18">
        <v>200340.12</v>
      </c>
      <c r="G10" s="18">
        <f>E10-F10</f>
        <v>188132.88</v>
      </c>
      <c r="H10" s="97">
        <f>F10/E10*100</f>
        <v>51.571182553227636</v>
      </c>
    </row>
    <row r="11" spans="1:10" s="19" customFormat="1" ht="63" customHeight="1" x14ac:dyDescent="0.25">
      <c r="A11" s="118" t="s">
        <v>39</v>
      </c>
      <c r="B11" s="18">
        <v>19000</v>
      </c>
      <c r="C11" s="18">
        <v>-19000</v>
      </c>
      <c r="D11" s="18">
        <v>0</v>
      </c>
      <c r="E11" s="18">
        <v>0</v>
      </c>
      <c r="F11" s="18">
        <v>0</v>
      </c>
      <c r="G11" s="18">
        <v>0</v>
      </c>
      <c r="H11" s="97">
        <v>0</v>
      </c>
    </row>
    <row r="12" spans="1:10" s="19" customFormat="1" ht="27.75" customHeight="1" x14ac:dyDescent="0.25">
      <c r="A12" s="108" t="s">
        <v>49</v>
      </c>
      <c r="B12" s="109">
        <f>B13</f>
        <v>70000</v>
      </c>
      <c r="C12" s="109">
        <f t="shared" ref="C12:D12" si="2">C13</f>
        <v>-59891</v>
      </c>
      <c r="D12" s="109">
        <f t="shared" si="2"/>
        <v>10109</v>
      </c>
      <c r="E12" s="109">
        <f>E13</f>
        <v>10109</v>
      </c>
      <c r="F12" s="109">
        <f t="shared" ref="F12" si="3">F13</f>
        <v>6250.37</v>
      </c>
      <c r="G12" s="109">
        <f>G13</f>
        <v>3858.63</v>
      </c>
      <c r="H12" s="112">
        <f>F12/E12</f>
        <v>0.61829755663270347</v>
      </c>
    </row>
    <row r="13" spans="1:10" ht="82.5" customHeight="1" x14ac:dyDescent="0.25">
      <c r="A13" s="37" t="s">
        <v>25</v>
      </c>
      <c r="B13" s="18">
        <v>70000</v>
      </c>
      <c r="C13" s="18">
        <v>-59891</v>
      </c>
      <c r="D13" s="18">
        <f>B13+C13</f>
        <v>10109</v>
      </c>
      <c r="E13" s="18">
        <v>10109</v>
      </c>
      <c r="F13" s="18">
        <v>6250.37</v>
      </c>
      <c r="G13" s="18">
        <f>E13-F13</f>
        <v>3858.63</v>
      </c>
      <c r="H13" s="97">
        <f>F13/E13*100</f>
        <v>61.829755663270348</v>
      </c>
    </row>
    <row r="14" spans="1:10" ht="15.75" customHeight="1" x14ac:dyDescent="0.25">
      <c r="A14" s="120" t="s">
        <v>7</v>
      </c>
      <c r="B14" s="120"/>
      <c r="C14" s="120"/>
      <c r="D14" s="120"/>
      <c r="E14" s="120"/>
      <c r="F14" s="120"/>
      <c r="G14" s="120"/>
      <c r="H14" s="120"/>
    </row>
    <row r="15" spans="1:10" ht="29.25" customHeight="1" x14ac:dyDescent="0.25">
      <c r="A15" s="20"/>
      <c r="B15" s="20"/>
      <c r="C15" s="20"/>
      <c r="D15" s="20"/>
      <c r="E15" s="20"/>
      <c r="F15" s="20"/>
      <c r="G15" s="20"/>
      <c r="H15" s="113"/>
    </row>
    <row r="16" spans="1:10" x14ac:dyDescent="0.25">
      <c r="B16" s="15"/>
    </row>
  </sheetData>
  <mergeCells count="5">
    <mergeCell ref="A14:H14"/>
    <mergeCell ref="A1:H1"/>
    <mergeCell ref="A2:A4"/>
    <mergeCell ref="B2:H2"/>
    <mergeCell ref="B3:H3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  <ignoredErrors>
    <ignoredError sqref="D12 G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5742-A0C6-46D8-831D-8D24E3DA522F}">
  <dimension ref="A1:J27"/>
  <sheetViews>
    <sheetView zoomScaleNormal="100" workbookViewId="0">
      <selection activeCell="H32" sqref="H32"/>
    </sheetView>
  </sheetViews>
  <sheetFormatPr baseColWidth="10" defaultRowHeight="14.4" x14ac:dyDescent="0.3"/>
  <cols>
    <col min="2" max="2" width="29.109375" customWidth="1"/>
    <col min="6" max="6" width="11.44140625" hidden="1" customWidth="1"/>
    <col min="7" max="7" width="11.88671875" customWidth="1"/>
    <col min="8" max="8" width="12.44140625" customWidth="1"/>
  </cols>
  <sheetData>
    <row r="1" spans="1:10" ht="20.25" customHeight="1" x14ac:dyDescent="0.3">
      <c r="B1" s="133" t="s">
        <v>38</v>
      </c>
      <c r="C1" s="133"/>
      <c r="D1" s="133"/>
      <c r="E1" s="133"/>
      <c r="F1" s="133"/>
      <c r="G1" s="133"/>
      <c r="H1" s="133"/>
      <c r="I1" s="133"/>
      <c r="J1" s="133"/>
    </row>
    <row r="2" spans="1:10" ht="21.9" customHeight="1" x14ac:dyDescent="0.3">
      <c r="A2" s="36"/>
      <c r="B2" s="144" t="s">
        <v>0</v>
      </c>
      <c r="C2" s="147" t="s">
        <v>6</v>
      </c>
      <c r="D2" s="148"/>
      <c r="E2" s="148"/>
      <c r="F2" s="148"/>
      <c r="G2" s="148"/>
      <c r="H2" s="148"/>
      <c r="I2" s="148"/>
      <c r="J2" s="148"/>
    </row>
    <row r="3" spans="1:10" ht="21.9" customHeight="1" x14ac:dyDescent="0.3">
      <c r="A3" s="36"/>
      <c r="B3" s="145"/>
      <c r="C3" s="149" t="s">
        <v>4</v>
      </c>
      <c r="D3" s="150"/>
      <c r="E3" s="150"/>
      <c r="F3" s="150"/>
      <c r="G3" s="150"/>
      <c r="H3" s="150"/>
      <c r="I3" s="150" t="s">
        <v>35</v>
      </c>
      <c r="J3" s="152" t="s">
        <v>20</v>
      </c>
    </row>
    <row r="4" spans="1:10" ht="26.25" customHeight="1" x14ac:dyDescent="0.3">
      <c r="A4" s="36"/>
      <c r="B4" s="146"/>
      <c r="C4" s="31" t="s">
        <v>14</v>
      </c>
      <c r="D4" s="31" t="s">
        <v>16</v>
      </c>
      <c r="E4" s="32" t="s">
        <v>17</v>
      </c>
      <c r="F4" s="32" t="s">
        <v>31</v>
      </c>
      <c r="G4" s="32" t="s">
        <v>18</v>
      </c>
      <c r="H4" s="32" t="s">
        <v>19</v>
      </c>
      <c r="I4" s="151"/>
      <c r="J4" s="153"/>
    </row>
    <row r="5" spans="1:10" ht="21.9" customHeight="1" x14ac:dyDescent="0.3">
      <c r="A5" s="36"/>
      <c r="B5" s="34" t="s">
        <v>36</v>
      </c>
      <c r="C5" s="35">
        <f t="shared" ref="C5:F5" si="0">SUM(C6:C8)</f>
        <v>5838442</v>
      </c>
      <c r="D5" s="13">
        <f>D6+D7+D8</f>
        <v>-374592</v>
      </c>
      <c r="E5" s="13">
        <f>E6+E7+E8</f>
        <v>5463850</v>
      </c>
      <c r="F5" s="13">
        <f t="shared" si="0"/>
        <v>154956.27000000002</v>
      </c>
      <c r="G5" s="38">
        <f>G6+G7+G8</f>
        <v>4599407.9399999995</v>
      </c>
      <c r="H5" s="13">
        <f>'CUADRO 1 -'!G7</f>
        <v>3533710.23</v>
      </c>
      <c r="I5" s="13">
        <f>G5-H5</f>
        <v>1065697.7099999995</v>
      </c>
      <c r="J5" s="14">
        <f>H5/G5*100</f>
        <v>76.82967625611397</v>
      </c>
    </row>
    <row r="6" spans="1:10" ht="21.9" customHeight="1" x14ac:dyDescent="0.3">
      <c r="A6" s="36"/>
      <c r="B6" s="33" t="s">
        <v>32</v>
      </c>
      <c r="C6" s="4">
        <v>1579357</v>
      </c>
      <c r="D6" s="5">
        <v>-15308</v>
      </c>
      <c r="E6" s="4">
        <f>C6+D6</f>
        <v>1564049</v>
      </c>
      <c r="F6" s="4">
        <v>53154.22</v>
      </c>
      <c r="G6" s="5">
        <v>1353503.8</v>
      </c>
      <c r="H6" s="4">
        <v>1252222.69</v>
      </c>
      <c r="I6" s="4">
        <f>+G6-H6</f>
        <v>101281.1100000001</v>
      </c>
      <c r="J6" s="9">
        <f>H6/G6*100</f>
        <v>92.517116686336593</v>
      </c>
    </row>
    <row r="7" spans="1:10" ht="21.9" customHeight="1" x14ac:dyDescent="0.3">
      <c r="A7" s="36"/>
      <c r="B7" s="33" t="s">
        <v>33</v>
      </c>
      <c r="C7" s="4">
        <v>2542445</v>
      </c>
      <c r="D7" s="5">
        <v>-245784</v>
      </c>
      <c r="E7" s="4">
        <f t="shared" ref="E7:E8" si="1">C7+D7</f>
        <v>2296661</v>
      </c>
      <c r="F7" s="4">
        <v>34493.78</v>
      </c>
      <c r="G7" s="5">
        <v>1883054</v>
      </c>
      <c r="H7" s="4">
        <v>1789606.14</v>
      </c>
      <c r="I7" s="4">
        <f>+G7-H7</f>
        <v>93447.860000000102</v>
      </c>
      <c r="J7" s="9">
        <f>H7/G7*100</f>
        <v>95.037430684409472</v>
      </c>
    </row>
    <row r="8" spans="1:10" ht="21.9" customHeight="1" x14ac:dyDescent="0.3">
      <c r="A8" s="36"/>
      <c r="B8" s="25" t="s">
        <v>34</v>
      </c>
      <c r="C8" s="6">
        <v>1716640</v>
      </c>
      <c r="D8" s="7">
        <v>-113500</v>
      </c>
      <c r="E8" s="6">
        <f t="shared" si="1"/>
        <v>1603140</v>
      </c>
      <c r="F8" s="6">
        <v>67308.27</v>
      </c>
      <c r="G8" s="7">
        <v>1362850.14</v>
      </c>
      <c r="H8" s="6">
        <v>1259018.8999999999</v>
      </c>
      <c r="I8" s="6">
        <f>+G8-H8</f>
        <v>103831.23999999999</v>
      </c>
      <c r="J8" s="10">
        <f>H8/G8*100</f>
        <v>92.381316407980123</v>
      </c>
    </row>
    <row r="9" spans="1:10" x14ac:dyDescent="0.3">
      <c r="B9" s="8" t="s">
        <v>7</v>
      </c>
      <c r="C9" s="3"/>
      <c r="D9" s="3"/>
      <c r="E9" s="3"/>
      <c r="F9" s="3"/>
      <c r="G9" s="3"/>
      <c r="H9" s="3"/>
      <c r="I9" s="3"/>
      <c r="J9" s="3"/>
    </row>
    <row r="10" spans="1:10" x14ac:dyDescent="0.3">
      <c r="B10" s="3"/>
      <c r="C10" s="3"/>
      <c r="D10" s="3"/>
      <c r="E10" s="3"/>
      <c r="F10" s="3"/>
      <c r="G10" s="3"/>
      <c r="H10" s="3"/>
      <c r="I10" s="3"/>
      <c r="J10" s="3"/>
    </row>
    <row r="12" spans="1:10" x14ac:dyDescent="0.3">
      <c r="E12" s="30"/>
    </row>
    <row r="13" spans="1:10" x14ac:dyDescent="0.3">
      <c r="E13" s="27"/>
      <c r="G13" s="27"/>
    </row>
    <row r="14" spans="1:10" x14ac:dyDescent="0.3">
      <c r="G14" s="28"/>
      <c r="H14" s="30"/>
    </row>
    <row r="15" spans="1:10" x14ac:dyDescent="0.3">
      <c r="G15" s="27"/>
    </row>
    <row r="27" spans="9:9" x14ac:dyDescent="0.3">
      <c r="I27" s="26"/>
    </row>
  </sheetData>
  <mergeCells count="6">
    <mergeCell ref="B1:J1"/>
    <mergeCell ref="B2:B4"/>
    <mergeCell ref="C2:J2"/>
    <mergeCell ref="C3:H3"/>
    <mergeCell ref="I3:I4"/>
    <mergeCell ref="J3:J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CUADRO 1 -</vt:lpstr>
      <vt:lpstr>NODO CUADRO 2 </vt:lpstr>
      <vt:lpstr>CUADRO 3 </vt:lpstr>
      <vt:lpstr>10.1 INVERS</vt:lpstr>
      <vt:lpstr>CUADRO 4 ESTRUCTURA PROGRAMATIC</vt:lpstr>
      <vt:lpstr>'10.1 INVERS'!Área_de_impresión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2026-09-03T20:48:10Z</dcterms:modified>
</cp:coreProperties>
</file>